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WRPO\UWRPO 2021-2027\1. UWRPO\13. SZOP FEW 13_\"/>
    </mc:Choice>
  </mc:AlternateContent>
  <bookViews>
    <workbookView xWindow="0" yWindow="0" windowWidth="28800" windowHeight="12300" activeTab="1"/>
  </bookViews>
  <sheets>
    <sheet name="zał 1" sheetId="2" r:id="rId1"/>
    <sheet name="zał 2" sheetId="1" r:id="rId2"/>
  </sheets>
  <definedNames>
    <definedName name="_xlnm.Print_Area" localSheetId="1">'zał 2'!$A$1:$F$162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2" l="1"/>
  <c r="D67" i="2"/>
  <c r="H80" i="2" l="1"/>
  <c r="F80" i="2"/>
  <c r="E80" i="2"/>
  <c r="J79" i="2"/>
  <c r="I79" i="2" s="1"/>
  <c r="D79" i="2"/>
  <c r="J78" i="2"/>
  <c r="I78" i="2" s="1"/>
  <c r="D78" i="2"/>
  <c r="J77" i="2"/>
  <c r="I77" i="2" s="1"/>
  <c r="D77" i="2"/>
  <c r="J76" i="2"/>
  <c r="I76" i="2" s="1"/>
  <c r="D76" i="2"/>
  <c r="J75" i="2"/>
  <c r="I75" i="2" s="1"/>
  <c r="D75" i="2"/>
  <c r="J74" i="2"/>
  <c r="I74" i="2" s="1"/>
  <c r="D74" i="2"/>
  <c r="N73" i="2"/>
  <c r="J73" i="2"/>
  <c r="I73" i="2"/>
  <c r="D73" i="2"/>
  <c r="O73" i="2" s="1"/>
  <c r="K72" i="2"/>
  <c r="J72" i="2"/>
  <c r="I72" i="2" s="1"/>
  <c r="D72" i="2"/>
  <c r="O72" i="2" s="1"/>
  <c r="J71" i="2"/>
  <c r="I71" i="2" s="1"/>
  <c r="D71" i="2"/>
  <c r="O71" i="2" s="1"/>
  <c r="N70" i="2"/>
  <c r="N69" i="2" s="1"/>
  <c r="J70" i="2"/>
  <c r="D70" i="2"/>
  <c r="M69" i="2"/>
  <c r="L69" i="2"/>
  <c r="K69" i="2"/>
  <c r="J69" i="2" s="1"/>
  <c r="I69" i="2" s="1"/>
  <c r="O69" i="2" s="1"/>
  <c r="D69" i="2"/>
  <c r="N68" i="2"/>
  <c r="M68" i="2"/>
  <c r="K68" i="2"/>
  <c r="J68" i="2" s="1"/>
  <c r="J67" i="2"/>
  <c r="I67" i="2" s="1"/>
  <c r="O67" i="2" s="1"/>
  <c r="J66" i="2"/>
  <c r="I66" i="2"/>
  <c r="O66" i="2" s="1"/>
  <c r="D66" i="2"/>
  <c r="J65" i="2"/>
  <c r="I65" i="2"/>
  <c r="O65" i="2" s="1"/>
  <c r="D65" i="2"/>
  <c r="J64" i="2"/>
  <c r="I64" i="2"/>
  <c r="O64" i="2" s="1"/>
  <c r="D64" i="2"/>
  <c r="J63" i="2"/>
  <c r="I63" i="2"/>
  <c r="O63" i="2" s="1"/>
  <c r="D63" i="2"/>
  <c r="N62" i="2"/>
  <c r="M62" i="2"/>
  <c r="L62" i="2"/>
  <c r="G62" i="2"/>
  <c r="G80" i="2" s="1"/>
  <c r="J61" i="2"/>
  <c r="I61" i="2" s="1"/>
  <c r="D61" i="2"/>
  <c r="O61" i="2" s="1"/>
  <c r="N60" i="2"/>
  <c r="M60" i="2"/>
  <c r="L60" i="2"/>
  <c r="K60" i="2"/>
  <c r="J60" i="2"/>
  <c r="I60" i="2" s="1"/>
  <c r="D60" i="2"/>
  <c r="O60" i="2" s="1"/>
  <c r="J59" i="2"/>
  <c r="I59" i="2" s="1"/>
  <c r="D59" i="2"/>
  <c r="O59" i="2" s="1"/>
  <c r="L58" i="2"/>
  <c r="J58" i="2" s="1"/>
  <c r="I58" i="2" s="1"/>
  <c r="D58" i="2"/>
  <c r="O58" i="2" s="1"/>
  <c r="O57" i="2"/>
  <c r="J57" i="2"/>
  <c r="I57" i="2"/>
  <c r="D57" i="2"/>
  <c r="L56" i="2"/>
  <c r="J56" i="2"/>
  <c r="I56" i="2" s="1"/>
  <c r="D56" i="2"/>
  <c r="N55" i="2"/>
  <c r="M55" i="2"/>
  <c r="L55" i="2"/>
  <c r="J55" i="2" s="1"/>
  <c r="I55" i="2" s="1"/>
  <c r="K55" i="2"/>
  <c r="D55" i="2"/>
  <c r="O55" i="2" s="1"/>
  <c r="J54" i="2"/>
  <c r="I54" i="2" s="1"/>
  <c r="D54" i="2"/>
  <c r="O54" i="2" s="1"/>
  <c r="J53" i="2"/>
  <c r="I53" i="2" s="1"/>
  <c r="D53" i="2"/>
  <c r="O53" i="2" s="1"/>
  <c r="J52" i="2"/>
  <c r="I52" i="2" s="1"/>
  <c r="D52" i="2"/>
  <c r="O52" i="2" s="1"/>
  <c r="J51" i="2"/>
  <c r="I51" i="2" s="1"/>
  <c r="D51" i="2"/>
  <c r="O51" i="2" s="1"/>
  <c r="J50" i="2"/>
  <c r="I50" i="2" s="1"/>
  <c r="D50" i="2"/>
  <c r="O50" i="2" s="1"/>
  <c r="J49" i="2"/>
  <c r="I49" i="2" s="1"/>
  <c r="D49" i="2"/>
  <c r="O49" i="2" s="1"/>
  <c r="J48" i="2"/>
  <c r="I48" i="2" s="1"/>
  <c r="D48" i="2"/>
  <c r="O48" i="2" s="1"/>
  <c r="J47" i="2"/>
  <c r="I47" i="2" s="1"/>
  <c r="D47" i="2"/>
  <c r="O47" i="2" s="1"/>
  <c r="J46" i="2"/>
  <c r="I46" i="2" s="1"/>
  <c r="D46" i="2"/>
  <c r="O46" i="2" s="1"/>
  <c r="J45" i="2"/>
  <c r="I45" i="2" s="1"/>
  <c r="D45" i="2"/>
  <c r="O45" i="2" s="1"/>
  <c r="J44" i="2"/>
  <c r="I44" i="2" s="1"/>
  <c r="D44" i="2"/>
  <c r="O44" i="2" s="1"/>
  <c r="J43" i="2"/>
  <c r="I43" i="2" s="1"/>
  <c r="D43" i="2"/>
  <c r="O43" i="2" s="1"/>
  <c r="J42" i="2"/>
  <c r="I42" i="2" s="1"/>
  <c r="D42" i="2"/>
  <c r="O42" i="2" s="1"/>
  <c r="J41" i="2"/>
  <c r="I41" i="2" s="1"/>
  <c r="D41" i="2"/>
  <c r="O41" i="2" s="1"/>
  <c r="J40" i="2"/>
  <c r="I40" i="2" s="1"/>
  <c r="D40" i="2"/>
  <c r="O40" i="2" s="1"/>
  <c r="J39" i="2"/>
  <c r="I39" i="2" s="1"/>
  <c r="D39" i="2"/>
  <c r="O39" i="2" s="1"/>
  <c r="J38" i="2"/>
  <c r="I38" i="2" s="1"/>
  <c r="D38" i="2"/>
  <c r="O38" i="2" s="1"/>
  <c r="J37" i="2"/>
  <c r="I37" i="2" s="1"/>
  <c r="D37" i="2"/>
  <c r="N36" i="2"/>
  <c r="M36" i="2"/>
  <c r="L36" i="2"/>
  <c r="J36" i="2" s="1"/>
  <c r="I36" i="2" s="1"/>
  <c r="K36" i="2"/>
  <c r="D36" i="2"/>
  <c r="J35" i="2"/>
  <c r="I35" i="2" s="1"/>
  <c r="D35" i="2"/>
  <c r="M34" i="2"/>
  <c r="L34" i="2"/>
  <c r="J34" i="2"/>
  <c r="I34" i="2" s="1"/>
  <c r="D34" i="2"/>
  <c r="J33" i="2"/>
  <c r="I33" i="2" s="1"/>
  <c r="D33" i="2"/>
  <c r="J32" i="2"/>
  <c r="I32" i="2" s="1"/>
  <c r="D32" i="2"/>
  <c r="N31" i="2"/>
  <c r="M31" i="2"/>
  <c r="L31" i="2"/>
  <c r="K31" i="2"/>
  <c r="J31" i="2"/>
  <c r="I31" i="2" s="1"/>
  <c r="D31" i="2"/>
  <c r="J30" i="2"/>
  <c r="I30" i="2" s="1"/>
  <c r="D30" i="2"/>
  <c r="L29" i="2"/>
  <c r="J29" i="2" s="1"/>
  <c r="I29" i="2" s="1"/>
  <c r="D29" i="2"/>
  <c r="N28" i="2"/>
  <c r="M28" i="2"/>
  <c r="K28" i="2"/>
  <c r="D28" i="2"/>
  <c r="O27" i="2"/>
  <c r="J27" i="2"/>
  <c r="I27" i="2"/>
  <c r="D27" i="2"/>
  <c r="O26" i="2"/>
  <c r="J26" i="2"/>
  <c r="I26" i="2"/>
  <c r="D26" i="2"/>
  <c r="N25" i="2"/>
  <c r="M25" i="2"/>
  <c r="L25" i="2"/>
  <c r="K25" i="2"/>
  <c r="J25" i="2" s="1"/>
  <c r="I25" i="2" s="1"/>
  <c r="O25" i="2" s="1"/>
  <c r="D25" i="2"/>
  <c r="O24" i="2"/>
  <c r="J24" i="2"/>
  <c r="I24" i="2"/>
  <c r="D24" i="2"/>
  <c r="O23" i="2"/>
  <c r="J23" i="2"/>
  <c r="I23" i="2"/>
  <c r="D23" i="2"/>
  <c r="O22" i="2"/>
  <c r="J22" i="2"/>
  <c r="I22" i="2"/>
  <c r="D22" i="2"/>
  <c r="O21" i="2"/>
  <c r="J21" i="2"/>
  <c r="I21" i="2"/>
  <c r="D21" i="2"/>
  <c r="O20" i="2"/>
  <c r="J20" i="2"/>
  <c r="I20" i="2"/>
  <c r="D20" i="2"/>
  <c r="M19" i="2"/>
  <c r="L19" i="2"/>
  <c r="J19" i="2"/>
  <c r="I19" i="2"/>
  <c r="O19" i="2" s="1"/>
  <c r="D19" i="2"/>
  <c r="J18" i="2"/>
  <c r="I18" i="2"/>
  <c r="D18" i="2"/>
  <c r="O18" i="2" s="1"/>
  <c r="J17" i="2"/>
  <c r="I17" i="2"/>
  <c r="D17" i="2"/>
  <c r="O17" i="2" s="1"/>
  <c r="J16" i="2"/>
  <c r="I16" i="2"/>
  <c r="D16" i="2"/>
  <c r="O16" i="2" s="1"/>
  <c r="J15" i="2"/>
  <c r="I15" i="2"/>
  <c r="D15" i="2"/>
  <c r="O15" i="2" s="1"/>
  <c r="N14" i="2"/>
  <c r="M14" i="2"/>
  <c r="J14" i="2" s="1"/>
  <c r="I14" i="2" s="1"/>
  <c r="L14" i="2"/>
  <c r="K14" i="2"/>
  <c r="D14" i="2"/>
  <c r="O14" i="2" s="1"/>
  <c r="J13" i="2"/>
  <c r="I13" i="2"/>
  <c r="D13" i="2"/>
  <c r="O13" i="2" s="1"/>
  <c r="N12" i="2"/>
  <c r="J12" i="2"/>
  <c r="I12" i="2" s="1"/>
  <c r="D12" i="2"/>
  <c r="O12" i="2" s="1"/>
  <c r="J11" i="2"/>
  <c r="I11" i="2" s="1"/>
  <c r="O11" i="2" s="1"/>
  <c r="D11" i="2"/>
  <c r="J10" i="2"/>
  <c r="I10" i="2" s="1"/>
  <c r="O10" i="2" s="1"/>
  <c r="D10" i="2"/>
  <c r="J9" i="2"/>
  <c r="I9" i="2" s="1"/>
  <c r="O9" i="2" s="1"/>
  <c r="D9" i="2"/>
  <c r="J8" i="2"/>
  <c r="I8" i="2" s="1"/>
  <c r="O8" i="2" s="1"/>
  <c r="D8" i="2"/>
  <c r="N7" i="2"/>
  <c r="N6" i="2" s="1"/>
  <c r="M7" i="2"/>
  <c r="J7" i="2" s="1"/>
  <c r="I7" i="2" s="1"/>
  <c r="D7" i="2"/>
  <c r="M6" i="2"/>
  <c r="M80" i="2" s="1"/>
  <c r="L6" i="2"/>
  <c r="K6" i="2"/>
  <c r="D6" i="2"/>
  <c r="O37" i="2" l="1"/>
  <c r="I68" i="2"/>
  <c r="O68" i="2" s="1"/>
  <c r="N80" i="2"/>
  <c r="O30" i="2"/>
  <c r="O32" i="2"/>
  <c r="O34" i="2"/>
  <c r="O35" i="2"/>
  <c r="O56" i="2"/>
  <c r="O70" i="2"/>
  <c r="O74" i="2"/>
  <c r="O76" i="2"/>
  <c r="O78" i="2"/>
  <c r="J28" i="2"/>
  <c r="I28" i="2" s="1"/>
  <c r="O28" i="2" s="1"/>
  <c r="K80" i="2"/>
  <c r="O7" i="2"/>
  <c r="O29" i="2"/>
  <c r="O31" i="2"/>
  <c r="O33" i="2"/>
  <c r="O36" i="2"/>
  <c r="O75" i="2"/>
  <c r="O77" i="2"/>
  <c r="O79" i="2"/>
  <c r="L28" i="2"/>
  <c r="L80" i="2" s="1"/>
  <c r="J6" i="2"/>
  <c r="I6" i="2" s="1"/>
  <c r="O6" i="2" s="1"/>
  <c r="D62" i="2"/>
  <c r="K62" i="2"/>
  <c r="J62" i="2" s="1"/>
  <c r="I62" i="2" s="1"/>
  <c r="I70" i="2"/>
  <c r="O62" i="2" l="1"/>
  <c r="D80" i="2"/>
  <c r="J80" i="2"/>
  <c r="I80" i="2" s="1"/>
  <c r="O80" i="2" l="1"/>
</calcChain>
</file>

<file path=xl/sharedStrings.xml><?xml version="1.0" encoding="utf-8"?>
<sst xmlns="http://schemas.openxmlformats.org/spreadsheetml/2006/main" count="577" uniqueCount="316">
  <si>
    <t>Załącznik 3. Alokacja FEW 2021+ w podziale na działania i zakres interwencji</t>
  </si>
  <si>
    <t>Priorytet (numer)</t>
  </si>
  <si>
    <t>Cel Polityki (numer)</t>
  </si>
  <si>
    <t>Działanie (numer)</t>
  </si>
  <si>
    <t>Cel szczegółowy (numer)</t>
  </si>
  <si>
    <t>Zakres interwencji (kod)</t>
  </si>
  <si>
    <t>Orientacyjna alokacja UE (EUR)</t>
  </si>
  <si>
    <t>FEWP.01</t>
  </si>
  <si>
    <t>CP1</t>
  </si>
  <si>
    <t>FEWP.01.01</t>
  </si>
  <si>
    <t>EFRR.CP1.I</t>
  </si>
  <si>
    <t>004</t>
  </si>
  <si>
    <t>FEWP.01.02</t>
  </si>
  <si>
    <t>001</t>
  </si>
  <si>
    <t>002</t>
  </si>
  <si>
    <t>003</t>
  </si>
  <si>
    <t>015</t>
  </si>
  <si>
    <t>029</t>
  </si>
  <si>
    <t>FEWP.01.03</t>
  </si>
  <si>
    <t>EFRR.CP1.II</t>
  </si>
  <si>
    <t>016</t>
  </si>
  <si>
    <t>017</t>
  </si>
  <si>
    <t>019</t>
  </si>
  <si>
    <t>FEWP.01.04</t>
  </si>
  <si>
    <t>FEWP.01.05</t>
  </si>
  <si>
    <t>EFRR.CP1.III</t>
  </si>
  <si>
    <t>021</t>
  </si>
  <si>
    <t>FEWP.01.06</t>
  </si>
  <si>
    <t>020</t>
  </si>
  <si>
    <t>024</t>
  </si>
  <si>
    <t>026</t>
  </si>
  <si>
    <t>FEWP.01.07</t>
  </si>
  <si>
    <t>023</t>
  </si>
  <si>
    <t>FEWP.02</t>
  </si>
  <si>
    <t>CP2</t>
  </si>
  <si>
    <t>FEWP.02.01</t>
  </si>
  <si>
    <t>EFRR.CP2.I</t>
  </si>
  <si>
    <t>045</t>
  </si>
  <si>
    <t>FEWP.02.02</t>
  </si>
  <si>
    <t>042</t>
  </si>
  <si>
    <t>FEWP.02.03</t>
  </si>
  <si>
    <t>EFRR.CP2.II</t>
  </si>
  <si>
    <t>052</t>
  </si>
  <si>
    <t>FEWP.02.04</t>
  </si>
  <si>
    <t>047</t>
  </si>
  <si>
    <t>048</t>
  </si>
  <si>
    <t>050</t>
  </si>
  <si>
    <t>FEWP.02.05</t>
  </si>
  <si>
    <t>EFRR.CP2.IV</t>
  </si>
  <si>
    <t>058</t>
  </si>
  <si>
    <t>059</t>
  </si>
  <si>
    <t>060</t>
  </si>
  <si>
    <t>FEWP.02.06</t>
  </si>
  <si>
    <t>FEWP.02.07</t>
  </si>
  <si>
    <t>EFRR.CP2.V</t>
  </si>
  <si>
    <t>062</t>
  </si>
  <si>
    <t>063</t>
  </si>
  <si>
    <t>064</t>
  </si>
  <si>
    <t>065</t>
  </si>
  <si>
    <t>066</t>
  </si>
  <si>
    <t>FEWP.02.08</t>
  </si>
  <si>
    <t>EFRR.CP2.VI</t>
  </si>
  <si>
    <t>067</t>
  </si>
  <si>
    <t>069</t>
  </si>
  <si>
    <t>FEWP.02.09</t>
  </si>
  <si>
    <t>040</t>
  </si>
  <si>
    <t>075</t>
  </si>
  <si>
    <t>076</t>
  </si>
  <si>
    <t>FEWP.02.10</t>
  </si>
  <si>
    <t>EFRR.CP2.VII</t>
  </si>
  <si>
    <t>077</t>
  </si>
  <si>
    <t>078</t>
  </si>
  <si>
    <t>079</t>
  </si>
  <si>
    <t>080</t>
  </si>
  <si>
    <t>FEWP.03</t>
  </si>
  <si>
    <t>FEWP.03.01</t>
  </si>
  <si>
    <t>EFRR.CP2.VIII</t>
  </si>
  <si>
    <t>081</t>
  </si>
  <si>
    <t>082</t>
  </si>
  <si>
    <t>083</t>
  </si>
  <si>
    <t>086</t>
  </si>
  <si>
    <t>FEWP.03.02</t>
  </si>
  <si>
    <t>FEWP.04</t>
  </si>
  <si>
    <t>CP3</t>
  </si>
  <si>
    <t>FEWP.04.01</t>
  </si>
  <si>
    <t>EFRR.CP3.II</t>
  </si>
  <si>
    <t>090</t>
  </si>
  <si>
    <t>093</t>
  </si>
  <si>
    <t>FEWP.04.02</t>
  </si>
  <si>
    <t>102</t>
  </si>
  <si>
    <t>107</t>
  </si>
  <si>
    <t>FEWP.05</t>
  </si>
  <si>
    <t>CP4</t>
  </si>
  <si>
    <t>FEWP.05.01</t>
  </si>
  <si>
    <t>EFRR.CP4.II</t>
  </si>
  <si>
    <t>121</t>
  </si>
  <si>
    <t>122</t>
  </si>
  <si>
    <t>124</t>
  </si>
  <si>
    <t>FEWP.05.02</t>
  </si>
  <si>
    <t>EFRR.CP4.III</t>
  </si>
  <si>
    <t>126</t>
  </si>
  <si>
    <t>127</t>
  </si>
  <si>
    <t>FEWP.05.03</t>
  </si>
  <si>
    <t>EFRR.CP4.V</t>
  </si>
  <si>
    <t>128</t>
  </si>
  <si>
    <t>129</t>
  </si>
  <si>
    <t>FEWP.05.04</t>
  </si>
  <si>
    <t>EFRR.CP4.VI</t>
  </si>
  <si>
    <t>165</t>
  </si>
  <si>
    <t>166</t>
  </si>
  <si>
    <t>FEWP.06</t>
  </si>
  <si>
    <t>FEWP.06.01</t>
  </si>
  <si>
    <t>EFS+.CP4.A</t>
  </si>
  <si>
    <t>134</t>
  </si>
  <si>
    <t>136</t>
  </si>
  <si>
    <t>FEWP.06.02</t>
  </si>
  <si>
    <t>FEWP.06.03</t>
  </si>
  <si>
    <t>EFS+.CP4.C</t>
  </si>
  <si>
    <t>142</t>
  </si>
  <si>
    <t>FEWP.06.04</t>
  </si>
  <si>
    <t>EFS+.CP4.D</t>
  </si>
  <si>
    <t>144</t>
  </si>
  <si>
    <t>146</t>
  </si>
  <si>
    <t>147</t>
  </si>
  <si>
    <t>FEWP.06.05</t>
  </si>
  <si>
    <t>FEWP.06.06</t>
  </si>
  <si>
    <t>EFS+.CP4.E</t>
  </si>
  <si>
    <t>149</t>
  </si>
  <si>
    <t>FEWP.06.07</t>
  </si>
  <si>
    <t>EFS+.CP4.F</t>
  </si>
  <si>
    <t>148</t>
  </si>
  <si>
    <t>FEWP.06.08</t>
  </si>
  <si>
    <t>FEWP.06.09</t>
  </si>
  <si>
    <t>EFS+.CP4.G</t>
  </si>
  <si>
    <t>151</t>
  </si>
  <si>
    <t>FEWP.06.10</t>
  </si>
  <si>
    <t>EFS+.CP4.H</t>
  </si>
  <si>
    <t>153</t>
  </si>
  <si>
    <t>FEWP.06.11</t>
  </si>
  <si>
    <t>138</t>
  </si>
  <si>
    <t>FEWP.06.12</t>
  </si>
  <si>
    <t>EFS+.CP4.I</t>
  </si>
  <si>
    <t>157</t>
  </si>
  <si>
    <t>FEWP.06.13</t>
  </si>
  <si>
    <t>EFS+.CP4.K</t>
  </si>
  <si>
    <t>158</t>
  </si>
  <si>
    <t>160</t>
  </si>
  <si>
    <t>FEWP.06.14</t>
  </si>
  <si>
    <t>FEWP.06.15</t>
  </si>
  <si>
    <t>EFS+.CP4.L</t>
  </si>
  <si>
    <t>163</t>
  </si>
  <si>
    <t>FEWP.06.16</t>
  </si>
  <si>
    <t>FEWP.06.17</t>
  </si>
  <si>
    <t>152</t>
  </si>
  <si>
    <t>FEWP.06.18</t>
  </si>
  <si>
    <t>170</t>
  </si>
  <si>
    <t>FEWP.07</t>
  </si>
  <si>
    <t>CP5</t>
  </si>
  <si>
    <t>FEWP.07.01</t>
  </si>
  <si>
    <t>EFRR.CP5.I</t>
  </si>
  <si>
    <t>168</t>
  </si>
  <si>
    <t>EFRR.CP5.II</t>
  </si>
  <si>
    <t>FEWP.07.02</t>
  </si>
  <si>
    <t>FEWP.07.03</t>
  </si>
  <si>
    <t>FEWP.07.04</t>
  </si>
  <si>
    <t>FEWP.08</t>
  </si>
  <si>
    <t>FEWP.08.01</t>
  </si>
  <si>
    <t>FEWP.09</t>
  </si>
  <si>
    <t>FEWP.09.01</t>
  </si>
  <si>
    <t>FEWP.09.02</t>
  </si>
  <si>
    <t>FEWP.09.03</t>
  </si>
  <si>
    <t>FEWP.09.04</t>
  </si>
  <si>
    <t>FEWP.09.05</t>
  </si>
  <si>
    <t>FEWP.10</t>
  </si>
  <si>
    <t>CP6</t>
  </si>
  <si>
    <t>FEWP.10.01</t>
  </si>
  <si>
    <t>FST.CP6.I</t>
  </si>
  <si>
    <t>123</t>
  </si>
  <si>
    <t>143</t>
  </si>
  <si>
    <t>150</t>
  </si>
  <si>
    <t>FEWP.10.02</t>
  </si>
  <si>
    <t>010</t>
  </si>
  <si>
    <t>FEWP.10.03</t>
  </si>
  <si>
    <t>FEWP.10.04</t>
  </si>
  <si>
    <t>073</t>
  </si>
  <si>
    <t>FEWP.10.05</t>
  </si>
  <si>
    <t>FEWP.10.06</t>
  </si>
  <si>
    <t>FEWP.10.07</t>
  </si>
  <si>
    <t>FEWP.11</t>
  </si>
  <si>
    <t>PT</t>
  </si>
  <si>
    <t>FEWP.11.01</t>
  </si>
  <si>
    <t>PT.1</t>
  </si>
  <si>
    <t>179</t>
  </si>
  <si>
    <t>180</t>
  </si>
  <si>
    <t>181</t>
  </si>
  <si>
    <t>182</t>
  </si>
  <si>
    <t>FEWP.12</t>
  </si>
  <si>
    <t>FEWP.12.01</t>
  </si>
  <si>
    <t>FEWP.13</t>
  </si>
  <si>
    <t>FEWP.13.01</t>
  </si>
  <si>
    <t>Priorytet
(numer)</t>
  </si>
  <si>
    <t>Cel szczegółowy
(numer)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</si>
  <si>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</si>
  <si>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</si>
  <si>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</si>
  <si>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</si>
  <si>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</si>
  <si>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</si>
  <si>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</si>
  <si>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</si>
  <si>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</si>
  <si>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</si>
  <si>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</si>
  <si>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</si>
  <si>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</si>
  <si>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budżet JST</t>
  </si>
  <si>
    <t>inne</t>
  </si>
  <si>
    <t>państwa (**)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</si>
  <si>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</si>
  <si>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</si>
  <si>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</si>
  <si>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</si>
  <si>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</si>
  <si>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</si>
  <si>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</si>
  <si>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</si>
  <si>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</si>
  <si>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</si>
  <si>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</si>
  <si>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</si>
  <si>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</si>
  <si>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</si>
  <si>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</si>
  <si>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</si>
  <si>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</si>
  <si>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Priorytet 1 FUNDUSZE EUROPEJSKIE DLA WIELKOPOLSKIEJ GOSPODARKI</t>
  </si>
  <si>
    <t>ND</t>
  </si>
  <si>
    <t>w okresie przejściowym</t>
  </si>
  <si>
    <t>Działanie 1.1 Wsparcie potencjału B+R podmiotów badawczych w regionie</t>
  </si>
  <si>
    <t>Działanie 1.2 Wsparcie działalności B+R przedsiębiorstw i konsorcjów przedsiębiorstw z organizacjami badawczymi, w tym w zakresie infrastruktury B+R</t>
  </si>
  <si>
    <t>Działanie 1.3 Rozwój e-usług i e-zasobów publicznych</t>
  </si>
  <si>
    <t xml:space="preserve">Działanie 1.4 Rozwój e-usług i e-zasobów publicznych w ramach ZIT </t>
  </si>
  <si>
    <t>Działanie 1.5 Wsparcie konkurencyjności i rozwoju przedsiębiorstw w dostosowaniu do wyzwań gospodarki - Instrumenty finansowe</t>
  </si>
  <si>
    <t>Działanie 1.6 Rozwój przedsiębiorstw poprzez wsparcie IOB/Klastry oraz wsparcie ich potencjału</t>
  </si>
  <si>
    <t>Działanie 1.7 Wzmocnienie procesu przedsiębiorczego odkrywania i promocja gospodarki w regionie</t>
  </si>
  <si>
    <t>Priorytet 2 FUNDUSZE EUROPEJSKIE DLA ZIELONEJ WIELKOPOLSKI</t>
  </si>
  <si>
    <t>Działanie 2.1 Wspieranie efektywności energetycznej i redukcji emisji gazów cieplarnianych</t>
  </si>
  <si>
    <t>Działanie 2.2 Wspieranie efektywności energetycznej i redukcji emisji gazów cieplarnianych - Instrumenty finansowe</t>
  </si>
  <si>
    <t>Działanie 2.3 Rozwój energii odnawialnej (OZE)</t>
  </si>
  <si>
    <t>Działanie 2.4 Rozwój energii odnawialnej (OZE) – Instrumenty Finansowe</t>
  </si>
  <si>
    <t>Działanie 2.5 Zwiększanie odporności na zmiany klimatu i klęski żywiołowe</t>
  </si>
  <si>
    <t>Działanie 2.6 Zwiększanie odporności na zmiany klimatu i klęski żywiołowe w ramach ZIT</t>
  </si>
  <si>
    <t>Działanie 2.7 Rozwój zrównoważonej gospodarki wodno – ściekowej</t>
  </si>
  <si>
    <t>Działanie 2.8 Wspieranie transformacji w kierunku gospodarki o obiegu zamkniętym i gospodarki zasobooszczędnej</t>
  </si>
  <si>
    <t>Działanie 2.9 Wspieranie transformacji w kierunku gospodarki o obiegu zamkniętym i gospodarki zasobooszczędnej – Instrumenty Finansowe</t>
  </si>
  <si>
    <t>Działanie 2.10 Ochrona i zachowanie przyrody wraz z rozwojem zielonej infrastruktury oraz ograniczeniem zanieczyszczeń</t>
  </si>
  <si>
    <t>Priorytet 3 FUNDUSZE EUROPEJSKIE DLA ZRÓWNOWAŻONEJ  MOBILNOŚCI MIEJSKIEJ W WIELKOPOLSCE</t>
  </si>
  <si>
    <t>Działanie 3.1 Rozwój zrównoważonej mobilności miejskiej</t>
  </si>
  <si>
    <t>Działanie 3.2 Rozwój zrównoważonej mobilności miejskiej w ramach ZIT</t>
  </si>
  <si>
    <t>Priorytet 4 LEPIEJ POŁĄCZONA WIELKOPOLSKA W UE</t>
  </si>
  <si>
    <t>Działanie 4.1 Infrastruktura drogowa</t>
  </si>
  <si>
    <t>Działanie 4.2 Transport kolejowy</t>
  </si>
  <si>
    <t>Priorytet 5 FUNDUSZE EUROPEJSKIE WSPIERAJĄCE SPOŁECZNĄ INFRASTRUKTURĘ DLA WIELKOPOLAN (EFRR)</t>
  </si>
  <si>
    <t>Działanie 5.1 Poprawa równego dostępu do wysokiej jakości kształcenia, szkolenia i uczenia się przez całe życie poprzez wsparcie infrastruktury edukacyjnej</t>
  </si>
  <si>
    <t>Działanie 5.2 Infrastruktura społeczna przyczyniająca się do włączenia społecznego</t>
  </si>
  <si>
    <t>Działanie 5.3 Infrastruktura ochrony zdrowia</t>
  </si>
  <si>
    <t>Działanie 5.4 Kultura i zrównoważona turystyka</t>
  </si>
  <si>
    <t>Priorytet 6 FUNDUSZE EUROPEJSKIE DLA WIELKOPOLSKI O SILNIEJSZYM WYMIARZE SPOŁECZNYM (EFS+)</t>
  </si>
  <si>
    <t>Działanie 6.1 Aktywizacja zawodowa osób bezrobotnych i poszukujących pracy – projekty PUP</t>
  </si>
  <si>
    <t>Działanie 6.2 Wsparcie w ramach OHP i mobilność w ramach sieci EURES</t>
  </si>
  <si>
    <t>Działanie 6.3 Wyrównywanie szans kobiet i mężczyzn na rynku pracy</t>
  </si>
  <si>
    <t>Działanie 6.4 Wsparcie pracowników i pracodawców</t>
  </si>
  <si>
    <t>Działanie 6.5 Wsparcie pracowników i pracodawców w ramach ZIT</t>
  </si>
  <si>
    <t>Działanie 6.6 Wsparcie systemu szkolnictwa ogólnego oraz systemu szkolnictwa zawodowego</t>
  </si>
  <si>
    <t>Działanie 6.9 Wspieranie uczenia się przez całe życie</t>
  </si>
  <si>
    <t>Działanie 6.10 Aktywna integracja</t>
  </si>
  <si>
    <t>Działanie 6.11 Podmioty ekonomii społecznej</t>
  </si>
  <si>
    <t>Działanie 6.12 Integracja społeczno-gospodarcza obywateli państw trzecich, w tym migrantów</t>
  </si>
  <si>
    <t>Działanie 6.13 Usługi społeczne i zdrowotne</t>
  </si>
  <si>
    <t>Działanie 6.14 Usługi społeczne i zdrowotne w ramach ZIT</t>
  </si>
  <si>
    <t>Działanie 6.15 Wsparcie rodziny i systemu pieczy zastępczej</t>
  </si>
  <si>
    <t>Działanie 6.16 Integracja społeczna i aktywizacja społeczna</t>
  </si>
  <si>
    <t xml:space="preserve">Działanie 6.17 Budowanie potencjału społeczeństwa obywatelskiego i partnerów społecznych </t>
  </si>
  <si>
    <t>Działanie 6.18 Integracja i aktywizacja społeczna oraz wsparcie potencjału w ramach ZIT</t>
  </si>
  <si>
    <t>Priorytet 7 FUNDUSZE EUROPEJSKIE NA WIELKOPOLSKIE INICJATYWY LOKALNE</t>
  </si>
  <si>
    <t xml:space="preserve">Działanie 7.1 Rewitalizacja </t>
  </si>
  <si>
    <t>Działanie 7.2 Rewitalizacja – Instrumenty finansowe</t>
  </si>
  <si>
    <t>Działanie 7.3 Kultura i turystyka</t>
  </si>
  <si>
    <t>Działanie 7.4 Wspieranie instrumentów terytorialnych ZIT</t>
  </si>
  <si>
    <t>Priorytet 8 ROZWÓJ LOKALNY KIEROWANY PRZEZ SPOŁECZNOŚĆ (EFRR)</t>
  </si>
  <si>
    <t>Działanie 8.1 Wspieranie rozwoju programowanego w Lokalnych Strategiach Rozwoju (RLKS)</t>
  </si>
  <si>
    <t>Priorytet 9 ROZWÓJ LOKALNY KIEROWANY PRZEZ SPOŁECZNOŚĆ (EFS+)</t>
  </si>
  <si>
    <t>Działanie 9.1 Wspieranie adaptacji do zmian oraz zdrowia na potrzeby rynku pracy (RLKS)</t>
  </si>
  <si>
    <t>Działanie 9.3 Wspieranie uczenia się przez całe życie w ramach rozwoju lokalnego (RLKS)</t>
  </si>
  <si>
    <t>Działanie 9.4 Usługi społeczne i zdrowotne w ramach rozwoju lokalnego (RLKS)</t>
  </si>
  <si>
    <t>Priorytet 10 SPRAWIEDLIWA TRANSFORMACJA WIELKOPOLSKI WSCHODNIEJ</t>
  </si>
  <si>
    <t xml:space="preserve">Działanie 10.1 Rynek pracy, kształcenie i aktywne społeczeństwo wspierające transformację gospodarki </t>
  </si>
  <si>
    <t>Działanie 10.2 Wsparcie inwestycji w MŚP i dużych przedsiębiorstwach</t>
  </si>
  <si>
    <t>Działanie 10.3 Budowa ekosystemu  instytucji otoczenia biznesu oraz wsparcie publicznej infrastruktury B+R i cyfryzacji administracji publicznej</t>
  </si>
  <si>
    <t>Działanie 10.4 Zregenerowane środowisko przyrodnicze</t>
  </si>
  <si>
    <t>Działanie 10.5 Sprawnie funkcjonujący i zdekarbonizowany transport publiczny</t>
  </si>
  <si>
    <t>Działanie 10.6 Przybliżenie Wielkopolski Wschodniej do osiągniecia neutralności klimatycznej</t>
  </si>
  <si>
    <t>Działanie 10.7 Infrastruktura na rzecz aktywnego społeczeństwa, edukacyjna oraz rewitalizacja wspierające transformację gospodarki</t>
  </si>
  <si>
    <t>Priorytet 11 Pomoc techniczna (EFRR)</t>
  </si>
  <si>
    <t>Priorytet 12 Pomoc techniczna (EFS+)</t>
  </si>
  <si>
    <t>Priorytet 13 Pomoc techniczna (FST)</t>
  </si>
  <si>
    <t>RAZEM</t>
  </si>
  <si>
    <t>EFRR.CP1.III
EFRR.CP1.I</t>
  </si>
  <si>
    <t>EFRR.CP5.I
EFRR.CP5.II</t>
  </si>
  <si>
    <t>074</t>
  </si>
  <si>
    <t>Działanie 6.7 Edukacja przedszkolna, ogólna oraz kształcenie zawodowe</t>
  </si>
  <si>
    <t>Działanie 6.8 Edukacja przedszkolna, ogólna oraz kształcenie zawodowe w ramach ZIT</t>
  </si>
  <si>
    <t>Działanie 9.2 Edukacja przedszkolna, ogólna oraz kształcenie zawodowe w ramach rozwoju lokalnego</t>
  </si>
  <si>
    <t xml:space="preserve">Działanie 9.5 Zarządzanie Lokalnymi Strategiami Rozwoju </t>
  </si>
  <si>
    <t>Działanie 9.6 Aktywizacja społeczna osób najbardziej zagrożonych wykluczeniem społecznym, budowanie lokalnego potencjału społeczeństwa obywatelskiego</t>
  </si>
  <si>
    <t>FEWP.09.06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</si>
</sst>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[$€-1]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FFFF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3FA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 indent="2"/>
    </xf>
    <xf numFmtId="49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 wrapText="1" indent="2"/>
    </xf>
    <xf numFmtId="9" fontId="0" fillId="0" borderId="0" xfId="1" applyFont="1"/>
    <xf numFmtId="0" fontId="0" fillId="3" borderId="1" xfId="0" applyFill="1" applyBorder="1" applyAlignment="1">
      <alignment horizontal="center" vertical="center" wrapText="1"/>
    </xf>
    <xf numFmtId="0" fontId="2" fillId="0" borderId="0" xfId="0" applyFont="1"/>
    <xf numFmtId="4" fontId="0" fillId="0" borderId="0" xfId="0" applyNumberFormat="1"/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 indent="2"/>
    </xf>
    <xf numFmtId="49" fontId="0" fillId="3" borderId="4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right" vertical="center" wrapText="1" indent="2"/>
    </xf>
    <xf numFmtId="164" fontId="4" fillId="0" borderId="1" xfId="0" applyNumberFormat="1" applyFont="1" applyBorder="1" applyAlignment="1">
      <alignment horizontal="right" vertical="center" wrapText="1" indent="2"/>
    </xf>
    <xf numFmtId="164" fontId="4" fillId="3" borderId="1" xfId="0" applyNumberFormat="1" applyFont="1" applyFill="1" applyBorder="1" applyAlignment="1">
      <alignment horizontal="right" vertical="center" wrapText="1" indent="2"/>
    </xf>
    <xf numFmtId="164" fontId="0" fillId="0" borderId="0" xfId="0" applyNumberFormat="1" applyAlignment="1">
      <alignment horizontal="right" vertical="center" indent="2"/>
    </xf>
    <xf numFmtId="0" fontId="3" fillId="0" borderId="0" xfId="0" applyFont="1"/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4" borderId="10" xfId="0" quotePrefix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2" xfId="0" quotePrefix="1" applyFont="1" applyFill="1" applyBorder="1" applyAlignment="1">
      <alignment horizontal="center" vertical="center" wrapText="1"/>
    </xf>
    <xf numFmtId="0" fontId="5" fillId="5" borderId="12" xfId="0" quotePrefix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3" fontId="6" fillId="6" borderId="12" xfId="2" applyNumberFormat="1" applyFont="1" applyFill="1" applyBorder="1" applyAlignment="1">
      <alignment horizontal="right" vertical="center" wrapText="1"/>
    </xf>
    <xf numFmtId="3" fontId="6" fillId="6" borderId="10" xfId="2" applyNumberFormat="1" applyFont="1" applyFill="1" applyBorder="1" applyAlignment="1">
      <alignment horizontal="right" vertical="center" wrapText="1"/>
    </xf>
    <xf numFmtId="3" fontId="6" fillId="6" borderId="15" xfId="2" applyNumberFormat="1" applyFont="1" applyFill="1" applyBorder="1" applyAlignment="1">
      <alignment horizontal="right" vertical="center" wrapText="1"/>
    </xf>
    <xf numFmtId="3" fontId="6" fillId="5" borderId="15" xfId="2" applyNumberFormat="1" applyFont="1" applyFill="1" applyBorder="1" applyAlignment="1">
      <alignment horizontal="right" vertical="center" wrapText="1"/>
    </xf>
    <xf numFmtId="3" fontId="6" fillId="5" borderId="10" xfId="2" applyNumberFormat="1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3" fontId="7" fillId="6" borderId="5" xfId="2" applyNumberFormat="1" applyFont="1" applyFill="1" applyBorder="1" applyAlignment="1">
      <alignment horizontal="right" vertical="center" wrapText="1"/>
    </xf>
    <xf numFmtId="3" fontId="7" fillId="6" borderId="15" xfId="2" applyNumberFormat="1" applyFont="1" applyFill="1" applyBorder="1" applyAlignment="1">
      <alignment horizontal="right" vertical="center" wrapText="1"/>
    </xf>
    <xf numFmtId="3" fontId="7" fillId="5" borderId="15" xfId="2" applyNumberFormat="1" applyFont="1" applyFill="1" applyBorder="1" applyAlignment="1">
      <alignment horizontal="right" vertical="center" wrapText="1"/>
    </xf>
    <xf numFmtId="3" fontId="7" fillId="6" borderId="12" xfId="2" applyNumberFormat="1" applyFont="1" applyFill="1" applyBorder="1" applyAlignment="1">
      <alignment horizontal="right" vertical="center" wrapText="1"/>
    </xf>
    <xf numFmtId="3" fontId="7" fillId="0" borderId="15" xfId="2" applyNumberFormat="1" applyFont="1" applyFill="1" applyBorder="1" applyAlignment="1">
      <alignment horizontal="right" vertical="center" wrapText="1"/>
    </xf>
    <xf numFmtId="3" fontId="7" fillId="0" borderId="5" xfId="2" applyNumberFormat="1" applyFont="1" applyFill="1" applyBorder="1" applyAlignment="1">
      <alignment horizontal="right" vertical="center" wrapText="1"/>
    </xf>
    <xf numFmtId="3" fontId="7" fillId="6" borderId="10" xfId="2" applyNumberFormat="1" applyFont="1" applyFill="1" applyBorder="1" applyAlignment="1">
      <alignment horizontal="right" vertical="center" wrapText="1"/>
    </xf>
    <xf numFmtId="3" fontId="7" fillId="5" borderId="10" xfId="2" applyNumberFormat="1" applyFont="1" applyFill="1" applyBorder="1" applyAlignment="1">
      <alignment horizontal="right" vertical="center" wrapText="1"/>
    </xf>
    <xf numFmtId="3" fontId="7" fillId="5" borderId="5" xfId="2" applyNumberFormat="1" applyFont="1" applyFill="1" applyBorder="1" applyAlignment="1">
      <alignment horizontal="right" vertical="center" wrapText="1"/>
    </xf>
    <xf numFmtId="0" fontId="6" fillId="7" borderId="15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center" wrapText="1"/>
    </xf>
    <xf numFmtId="3" fontId="6" fillId="7" borderId="8" xfId="2" applyNumberFormat="1" applyFont="1" applyFill="1" applyBorder="1" applyAlignment="1">
      <alignment horizontal="right" vertical="center" wrapText="1"/>
    </xf>
    <xf numFmtId="3" fontId="6" fillId="5" borderId="8" xfId="2" applyNumberFormat="1" applyFont="1" applyFill="1" applyBorder="1" applyAlignment="1">
      <alignment horizontal="right" vertical="center" wrapText="1"/>
    </xf>
    <xf numFmtId="0" fontId="8" fillId="6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3" fontId="8" fillId="0" borderId="15" xfId="2" applyNumberFormat="1" applyFont="1" applyFill="1" applyBorder="1" applyAlignment="1">
      <alignment horizontal="right" vertical="center" wrapText="1"/>
    </xf>
    <xf numFmtId="3" fontId="8" fillId="5" borderId="15" xfId="2" applyNumberFormat="1" applyFont="1" applyFill="1" applyBorder="1" applyAlignment="1">
      <alignment horizontal="right" vertical="center" wrapText="1"/>
    </xf>
    <xf numFmtId="3" fontId="9" fillId="0" borderId="12" xfId="2" applyNumberFormat="1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" fontId="8" fillId="6" borderId="12" xfId="2" applyNumberFormat="1" applyFont="1" applyFill="1" applyBorder="1" applyAlignment="1">
      <alignment horizontal="right" vertical="center" wrapText="1"/>
    </xf>
    <xf numFmtId="4" fontId="8" fillId="0" borderId="12" xfId="2" applyNumberFormat="1" applyFont="1" applyFill="1" applyBorder="1" applyAlignment="1">
      <alignment horizontal="right" vertical="center" wrapText="1"/>
    </xf>
    <xf numFmtId="164" fontId="0" fillId="0" borderId="1" xfId="0" applyNumberFormat="1" applyFont="1" applyFill="1" applyBorder="1" applyAlignment="1">
      <alignment horizontal="right" vertical="center" wrapText="1" indent="2"/>
    </xf>
    <xf numFmtId="164" fontId="0" fillId="0" borderId="1" xfId="0" applyNumberFormat="1" applyFont="1" applyBorder="1" applyAlignment="1">
      <alignment horizontal="right" vertical="center" wrapText="1" indent="2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Dziesiętny" xfId="2" builtinId="3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view="pageBreakPreview" topLeftCell="B61" zoomScale="70" zoomScaleNormal="70" zoomScaleSheetLayoutView="70" workbookViewId="0">
      <selection activeCell="D67" sqref="D67:L68"/>
    </sheetView>
  </sheetViews>
  <sheetFormatPr defaultRowHeight="15" x14ac:dyDescent="0.25"/>
  <cols>
    <col min="1" max="1" width="48" customWidth="1"/>
    <col min="2" max="2" width="16.28515625" customWidth="1"/>
    <col min="3" max="3" width="16.42578125" customWidth="1"/>
    <col min="4" max="4" width="16" bestFit="1" customWidth="1"/>
    <col min="6" max="6" width="16" bestFit="1" customWidth="1"/>
    <col min="7" max="7" width="16.85546875" customWidth="1"/>
    <col min="8" max="8" width="14.28515625" customWidth="1"/>
    <col min="9" max="10" width="14.140625" bestFit="1" customWidth="1"/>
    <col min="11" max="11" width="14" customWidth="1"/>
    <col min="12" max="14" width="14.140625" bestFit="1" customWidth="1"/>
    <col min="15" max="15" width="16" bestFit="1" customWidth="1"/>
  </cols>
  <sheetData>
    <row r="1" spans="1:16" ht="32.25" thickBot="1" x14ac:dyDescent="0.3">
      <c r="A1" s="81" t="s">
        <v>200</v>
      </c>
      <c r="B1" s="81" t="s">
        <v>201</v>
      </c>
      <c r="C1" s="81" t="s">
        <v>202</v>
      </c>
      <c r="D1" s="85" t="s">
        <v>203</v>
      </c>
      <c r="E1" s="86"/>
      <c r="F1" s="86"/>
      <c r="G1" s="86"/>
      <c r="H1" s="87"/>
      <c r="I1" s="28" t="s">
        <v>204</v>
      </c>
      <c r="J1" s="85" t="s">
        <v>205</v>
      </c>
      <c r="K1" s="86"/>
      <c r="L1" s="86"/>
      <c r="M1" s="87"/>
      <c r="N1" s="77" t="s">
        <v>206</v>
      </c>
      <c r="O1" s="73" t="s">
        <v>207</v>
      </c>
      <c r="P1" s="73" t="s">
        <v>208</v>
      </c>
    </row>
    <row r="2" spans="1:16" ht="15.75" x14ac:dyDescent="0.25">
      <c r="A2" s="82"/>
      <c r="B2" s="82"/>
      <c r="C2" s="82"/>
      <c r="D2" s="73" t="s">
        <v>209</v>
      </c>
      <c r="E2" s="73" t="s">
        <v>210</v>
      </c>
      <c r="F2" s="73" t="s">
        <v>211</v>
      </c>
      <c r="G2" s="73" t="s">
        <v>212</v>
      </c>
      <c r="H2" s="73" t="s">
        <v>213</v>
      </c>
      <c r="I2" s="73" t="s">
        <v>209</v>
      </c>
      <c r="J2" s="77" t="s">
        <v>209</v>
      </c>
      <c r="K2" s="29" t="s">
        <v>214</v>
      </c>
      <c r="L2" s="73" t="s">
        <v>215</v>
      </c>
      <c r="M2" s="73" t="s">
        <v>216</v>
      </c>
      <c r="N2" s="79"/>
      <c r="O2" s="74"/>
      <c r="P2" s="74"/>
    </row>
    <row r="3" spans="1:16" ht="32.25" thickBot="1" x14ac:dyDescent="0.3">
      <c r="A3" s="82"/>
      <c r="B3" s="82"/>
      <c r="C3" s="82"/>
      <c r="D3" s="76"/>
      <c r="E3" s="76"/>
      <c r="F3" s="76"/>
      <c r="G3" s="76"/>
      <c r="H3" s="76"/>
      <c r="I3" s="76"/>
      <c r="J3" s="78"/>
      <c r="K3" s="30" t="s">
        <v>217</v>
      </c>
      <c r="L3" s="76"/>
      <c r="M3" s="76"/>
      <c r="N3" s="80"/>
      <c r="O3" s="75"/>
      <c r="P3" s="75"/>
    </row>
    <row r="4" spans="1:16" ht="16.5" thickBot="1" x14ac:dyDescent="0.3">
      <c r="A4" s="82"/>
      <c r="B4" s="82"/>
      <c r="C4" s="82"/>
      <c r="D4" s="30" t="s">
        <v>218</v>
      </c>
      <c r="E4" s="30" t="s">
        <v>219</v>
      </c>
      <c r="F4" s="30" t="s">
        <v>220</v>
      </c>
      <c r="G4" s="30" t="s">
        <v>221</v>
      </c>
      <c r="H4" s="30" t="s">
        <v>222</v>
      </c>
      <c r="I4" s="30" t="s">
        <v>223</v>
      </c>
      <c r="J4" s="31" t="s">
        <v>224</v>
      </c>
      <c r="K4" s="30" t="s">
        <v>225</v>
      </c>
      <c r="L4" s="30" t="s">
        <v>226</v>
      </c>
      <c r="M4" s="30" t="s">
        <v>227</v>
      </c>
      <c r="N4" s="31" t="s">
        <v>228</v>
      </c>
      <c r="O4" s="30" t="s">
        <v>229</v>
      </c>
      <c r="P4" s="30" t="s">
        <v>230</v>
      </c>
    </row>
    <row r="5" spans="1:16" ht="16.5" thickBot="1" x14ac:dyDescent="0.3">
      <c r="A5" s="83"/>
      <c r="B5" s="84"/>
      <c r="C5" s="84"/>
      <c r="D5" s="32" t="s">
        <v>231</v>
      </c>
      <c r="E5" s="33"/>
      <c r="F5" s="33"/>
      <c r="G5" s="33"/>
      <c r="H5" s="34"/>
      <c r="I5" s="35" t="s">
        <v>232</v>
      </c>
      <c r="J5" s="36" t="s">
        <v>233</v>
      </c>
      <c r="K5" s="34"/>
      <c r="L5" s="34"/>
      <c r="M5" s="34"/>
      <c r="N5" s="37"/>
      <c r="O5" s="35" t="s">
        <v>234</v>
      </c>
      <c r="P5" s="34"/>
    </row>
    <row r="6" spans="1:16" ht="48" thickBot="1" x14ac:dyDescent="0.3">
      <c r="A6" s="38" t="s">
        <v>235</v>
      </c>
      <c r="B6" s="39" t="s">
        <v>236</v>
      </c>
      <c r="C6" s="40" t="s">
        <v>237</v>
      </c>
      <c r="D6" s="41">
        <f>E6+F6+G6+H6</f>
        <v>186560442</v>
      </c>
      <c r="E6" s="41">
        <v>0</v>
      </c>
      <c r="F6" s="42">
        <v>186560442</v>
      </c>
      <c r="G6" s="41"/>
      <c r="H6" s="41"/>
      <c r="I6" s="43">
        <f>J6+N6</f>
        <v>79954476</v>
      </c>
      <c r="J6" s="44">
        <f>K6+L6+M6</f>
        <v>5085106</v>
      </c>
      <c r="K6" s="42">
        <f>K7+K8+K9+K10+K11+K12+K13</f>
        <v>680072</v>
      </c>
      <c r="L6" s="42">
        <f t="shared" ref="L6:M6" si="0">L7+L8+L9+L10+L11+L12+L13</f>
        <v>3399988</v>
      </c>
      <c r="M6" s="42">
        <f t="shared" si="0"/>
        <v>1005046</v>
      </c>
      <c r="N6" s="45">
        <f>N7+N8+N9+N10+N11+N12+N13</f>
        <v>74869370</v>
      </c>
      <c r="O6" s="41">
        <f>D6+I6</f>
        <v>266514918</v>
      </c>
      <c r="P6" s="41">
        <v>0</v>
      </c>
    </row>
    <row r="7" spans="1:16" ht="30.75" thickBot="1" x14ac:dyDescent="0.3">
      <c r="A7" s="46" t="s">
        <v>238</v>
      </c>
      <c r="B7" s="46" t="s">
        <v>10</v>
      </c>
      <c r="C7" s="47" t="s">
        <v>237</v>
      </c>
      <c r="D7" s="48">
        <f>E7+F7+G7+H7</f>
        <v>26000000</v>
      </c>
      <c r="E7" s="48">
        <v>0</v>
      </c>
      <c r="F7" s="49">
        <v>26000000</v>
      </c>
      <c r="G7" s="48"/>
      <c r="H7" s="48"/>
      <c r="I7" s="49">
        <f t="shared" ref="I7:I71" si="1">J7+N7</f>
        <v>11142857</v>
      </c>
      <c r="J7" s="50">
        <f t="shared" ref="J7:J71" si="2">K7+L7+M7</f>
        <v>176487</v>
      </c>
      <c r="K7" s="49">
        <v>0</v>
      </c>
      <c r="L7" s="49">
        <v>0</v>
      </c>
      <c r="M7" s="49">
        <f>569015-392528</f>
        <v>176487</v>
      </c>
      <c r="N7" s="50">
        <f>10573842+392528</f>
        <v>10966370</v>
      </c>
      <c r="O7" s="41">
        <f t="shared" ref="O7:O71" si="3">D7+I7</f>
        <v>37142857</v>
      </c>
      <c r="P7" s="48">
        <v>0</v>
      </c>
    </row>
    <row r="8" spans="1:16" ht="60.75" thickBot="1" x14ac:dyDescent="0.3">
      <c r="A8" s="46" t="s">
        <v>239</v>
      </c>
      <c r="B8" s="46" t="s">
        <v>10</v>
      </c>
      <c r="C8" s="47" t="s">
        <v>237</v>
      </c>
      <c r="D8" s="48">
        <f t="shared" ref="D8:D13" si="4">E8+F8+G8+H8</f>
        <v>36060442</v>
      </c>
      <c r="E8" s="49">
        <v>0</v>
      </c>
      <c r="F8" s="49">
        <v>36060442</v>
      </c>
      <c r="G8" s="49"/>
      <c r="H8" s="49"/>
      <c r="I8" s="49">
        <f t="shared" si="1"/>
        <v>15454475</v>
      </c>
      <c r="J8" s="50">
        <f t="shared" si="2"/>
        <v>0</v>
      </c>
      <c r="K8" s="49">
        <v>0</v>
      </c>
      <c r="L8" s="49">
        <v>0</v>
      </c>
      <c r="M8" s="49">
        <v>0</v>
      </c>
      <c r="N8" s="50">
        <v>15454475</v>
      </c>
      <c r="O8" s="41">
        <f t="shared" si="3"/>
        <v>51514917</v>
      </c>
      <c r="P8" s="49">
        <v>0</v>
      </c>
    </row>
    <row r="9" spans="1:16" ht="30.75" thickBot="1" x14ac:dyDescent="0.3">
      <c r="A9" s="46" t="s">
        <v>240</v>
      </c>
      <c r="B9" s="46" t="s">
        <v>19</v>
      </c>
      <c r="C9" s="47" t="s">
        <v>237</v>
      </c>
      <c r="D9" s="48">
        <f t="shared" si="4"/>
        <v>40481131</v>
      </c>
      <c r="E9" s="49">
        <v>0</v>
      </c>
      <c r="F9" s="49">
        <v>40481131</v>
      </c>
      <c r="G9" s="49"/>
      <c r="H9" s="49"/>
      <c r="I9" s="49">
        <f t="shared" si="1"/>
        <v>17349056</v>
      </c>
      <c r="J9" s="50">
        <f t="shared" si="2"/>
        <v>890856</v>
      </c>
      <c r="K9" s="49">
        <v>0</v>
      </c>
      <c r="L9" s="49">
        <v>445428</v>
      </c>
      <c r="M9" s="49">
        <v>445428</v>
      </c>
      <c r="N9" s="50">
        <v>16458200</v>
      </c>
      <c r="O9" s="41">
        <f t="shared" si="3"/>
        <v>57830187</v>
      </c>
      <c r="P9" s="49">
        <v>0</v>
      </c>
    </row>
    <row r="10" spans="1:16" ht="30.75" thickBot="1" x14ac:dyDescent="0.3">
      <c r="A10" s="46" t="s">
        <v>241</v>
      </c>
      <c r="B10" s="46" t="s">
        <v>19</v>
      </c>
      <c r="C10" s="47" t="s">
        <v>237</v>
      </c>
      <c r="D10" s="48">
        <f t="shared" si="4"/>
        <v>35018869</v>
      </c>
      <c r="E10" s="49">
        <v>0</v>
      </c>
      <c r="F10" s="49">
        <v>35018869</v>
      </c>
      <c r="G10" s="49"/>
      <c r="H10" s="49"/>
      <c r="I10" s="49">
        <f t="shared" si="1"/>
        <v>15008087</v>
      </c>
      <c r="J10" s="50">
        <f t="shared" si="2"/>
        <v>766262</v>
      </c>
      <c r="K10" s="49">
        <v>0</v>
      </c>
      <c r="L10" s="49">
        <v>383131</v>
      </c>
      <c r="M10" s="49">
        <v>383131</v>
      </c>
      <c r="N10" s="50">
        <v>14241825</v>
      </c>
      <c r="O10" s="41">
        <f t="shared" si="3"/>
        <v>50026956</v>
      </c>
      <c r="P10" s="49">
        <v>0</v>
      </c>
    </row>
    <row r="11" spans="1:16" ht="45.75" thickBot="1" x14ac:dyDescent="0.3">
      <c r="A11" s="46" t="s">
        <v>242</v>
      </c>
      <c r="B11" s="46" t="s">
        <v>25</v>
      </c>
      <c r="C11" s="47" t="s">
        <v>237</v>
      </c>
      <c r="D11" s="48">
        <f t="shared" si="4"/>
        <v>30000000</v>
      </c>
      <c r="E11" s="49">
        <v>0</v>
      </c>
      <c r="F11" s="49">
        <v>30000000</v>
      </c>
      <c r="G11" s="49"/>
      <c r="H11" s="49"/>
      <c r="I11" s="49">
        <f t="shared" si="1"/>
        <v>12857143</v>
      </c>
      <c r="J11" s="50">
        <f t="shared" si="2"/>
        <v>0</v>
      </c>
      <c r="K11" s="49">
        <v>0</v>
      </c>
      <c r="L11" s="49">
        <v>0</v>
      </c>
      <c r="M11" s="49">
        <v>0</v>
      </c>
      <c r="N11" s="50">
        <v>12857143</v>
      </c>
      <c r="O11" s="41">
        <f t="shared" si="3"/>
        <v>42857143</v>
      </c>
      <c r="P11" s="49">
        <v>0</v>
      </c>
    </row>
    <row r="12" spans="1:16" ht="45.75" thickBot="1" x14ac:dyDescent="0.3">
      <c r="A12" s="46" t="s">
        <v>243</v>
      </c>
      <c r="B12" s="46" t="s">
        <v>25</v>
      </c>
      <c r="C12" s="47" t="s">
        <v>237</v>
      </c>
      <c r="D12" s="48">
        <f t="shared" si="4"/>
        <v>13000000</v>
      </c>
      <c r="E12" s="49">
        <v>0</v>
      </c>
      <c r="F12" s="49">
        <v>13000000</v>
      </c>
      <c r="G12" s="49"/>
      <c r="H12" s="49"/>
      <c r="I12" s="49">
        <f t="shared" si="1"/>
        <v>5571429</v>
      </c>
      <c r="J12" s="50">
        <f t="shared" si="2"/>
        <v>680072</v>
      </c>
      <c r="K12" s="49">
        <v>680072</v>
      </c>
      <c r="L12" s="49">
        <v>0</v>
      </c>
      <c r="M12" s="49">
        <v>0</v>
      </c>
      <c r="N12" s="50">
        <f>5283885-392528</f>
        <v>4891357</v>
      </c>
      <c r="O12" s="41">
        <f t="shared" si="3"/>
        <v>18571429</v>
      </c>
      <c r="P12" s="49">
        <v>0</v>
      </c>
    </row>
    <row r="13" spans="1:16" ht="45.75" thickBot="1" x14ac:dyDescent="0.3">
      <c r="A13" s="46" t="s">
        <v>244</v>
      </c>
      <c r="B13" s="46" t="s">
        <v>307</v>
      </c>
      <c r="C13" s="47" t="s">
        <v>237</v>
      </c>
      <c r="D13" s="49">
        <f t="shared" si="4"/>
        <v>6000000</v>
      </c>
      <c r="E13" s="49">
        <v>0</v>
      </c>
      <c r="F13" s="49">
        <v>6000000</v>
      </c>
      <c r="G13" s="49"/>
      <c r="H13" s="49"/>
      <c r="I13" s="49">
        <f t="shared" si="1"/>
        <v>2571429</v>
      </c>
      <c r="J13" s="50">
        <f t="shared" si="2"/>
        <v>2571429</v>
      </c>
      <c r="K13" s="49">
        <v>0</v>
      </c>
      <c r="L13" s="49">
        <v>2571429</v>
      </c>
      <c r="M13" s="49">
        <v>0</v>
      </c>
      <c r="N13" s="50">
        <v>0</v>
      </c>
      <c r="O13" s="41">
        <f t="shared" si="3"/>
        <v>8571429</v>
      </c>
      <c r="P13" s="49">
        <v>0</v>
      </c>
    </row>
    <row r="14" spans="1:16" ht="48" thickBot="1" x14ac:dyDescent="0.3">
      <c r="A14" s="39" t="s">
        <v>245</v>
      </c>
      <c r="B14" s="39" t="s">
        <v>236</v>
      </c>
      <c r="C14" s="40" t="s">
        <v>237</v>
      </c>
      <c r="D14" s="41">
        <f>E14+F14+G14+H14</f>
        <v>331100000</v>
      </c>
      <c r="E14" s="41">
        <v>0</v>
      </c>
      <c r="F14" s="43">
        <v>331100000</v>
      </c>
      <c r="G14" s="41"/>
      <c r="H14" s="41"/>
      <c r="I14" s="43">
        <f t="shared" si="1"/>
        <v>141900000</v>
      </c>
      <c r="J14" s="44">
        <f t="shared" si="2"/>
        <v>100323300</v>
      </c>
      <c r="K14" s="42">
        <f>K15+K16+K17+K18+K19+K20+K21+K22+K23+K24</f>
        <v>3214285</v>
      </c>
      <c r="L14" s="42">
        <f t="shared" ref="L14:M14" si="5">L15+L16+L17+L18+L19+L20+L21+L22+L23+L24</f>
        <v>48161652</v>
      </c>
      <c r="M14" s="42">
        <f t="shared" si="5"/>
        <v>48947363</v>
      </c>
      <c r="N14" s="45">
        <f>N15+N16+N17+N18+N19+N20+N21+N22+N23+N24</f>
        <v>41576700</v>
      </c>
      <c r="O14" s="41">
        <f t="shared" si="3"/>
        <v>473000000</v>
      </c>
      <c r="P14" s="41">
        <v>0</v>
      </c>
    </row>
    <row r="15" spans="1:16" ht="45.75" thickBot="1" x14ac:dyDescent="0.3">
      <c r="A15" s="46" t="s">
        <v>246</v>
      </c>
      <c r="B15" s="46" t="s">
        <v>36</v>
      </c>
      <c r="C15" s="47" t="s">
        <v>237</v>
      </c>
      <c r="D15" s="51">
        <f>E15+F15+G15+H15</f>
        <v>50000000</v>
      </c>
      <c r="E15" s="49">
        <v>0</v>
      </c>
      <c r="F15" s="49">
        <v>50000000</v>
      </c>
      <c r="G15" s="49"/>
      <c r="H15" s="49"/>
      <c r="I15" s="49">
        <f t="shared" si="1"/>
        <v>21428571</v>
      </c>
      <c r="J15" s="50">
        <f t="shared" si="2"/>
        <v>20719392</v>
      </c>
      <c r="K15" s="49"/>
      <c r="L15" s="49">
        <v>10359696</v>
      </c>
      <c r="M15" s="49">
        <v>10359696</v>
      </c>
      <c r="N15" s="50">
        <v>709179</v>
      </c>
      <c r="O15" s="41">
        <f t="shared" si="3"/>
        <v>71428571</v>
      </c>
      <c r="P15" s="49">
        <v>0</v>
      </c>
    </row>
    <row r="16" spans="1:16" ht="45.75" thickBot="1" x14ac:dyDescent="0.3">
      <c r="A16" s="46" t="s">
        <v>247</v>
      </c>
      <c r="B16" s="46" t="s">
        <v>36</v>
      </c>
      <c r="C16" s="47" t="s">
        <v>237</v>
      </c>
      <c r="D16" s="51">
        <f t="shared" ref="D16:D24" si="6">E16+F16+G16+H16</f>
        <v>9000000</v>
      </c>
      <c r="E16" s="49">
        <v>0</v>
      </c>
      <c r="F16" s="49">
        <v>9000000</v>
      </c>
      <c r="G16" s="49"/>
      <c r="H16" s="49"/>
      <c r="I16" s="49">
        <f t="shared" si="1"/>
        <v>3857143</v>
      </c>
      <c r="J16" s="50">
        <f t="shared" si="2"/>
        <v>0</v>
      </c>
      <c r="K16" s="49">
        <v>0</v>
      </c>
      <c r="L16" s="49">
        <v>0</v>
      </c>
      <c r="M16" s="49">
        <v>0</v>
      </c>
      <c r="N16" s="50">
        <v>3857143</v>
      </c>
      <c r="O16" s="41">
        <f t="shared" si="3"/>
        <v>12857143</v>
      </c>
      <c r="P16" s="49">
        <v>0</v>
      </c>
    </row>
    <row r="17" spans="1:16" ht="30.75" thickBot="1" x14ac:dyDescent="0.3">
      <c r="A17" s="46" t="s">
        <v>248</v>
      </c>
      <c r="B17" s="46" t="s">
        <v>41</v>
      </c>
      <c r="C17" s="47" t="s">
        <v>237</v>
      </c>
      <c r="D17" s="51">
        <f t="shared" si="6"/>
        <v>15000000</v>
      </c>
      <c r="E17" s="49">
        <v>0</v>
      </c>
      <c r="F17" s="49">
        <v>15000000</v>
      </c>
      <c r="G17" s="49"/>
      <c r="H17" s="49"/>
      <c r="I17" s="49">
        <f t="shared" si="1"/>
        <v>6428571</v>
      </c>
      <c r="J17" s="50">
        <f t="shared" si="2"/>
        <v>6215817</v>
      </c>
      <c r="K17" s="49">
        <v>0</v>
      </c>
      <c r="L17" s="49">
        <v>3107909</v>
      </c>
      <c r="M17" s="49">
        <v>3107908</v>
      </c>
      <c r="N17" s="50">
        <v>212754</v>
      </c>
      <c r="O17" s="41">
        <f t="shared" si="3"/>
        <v>21428571</v>
      </c>
      <c r="P17" s="49">
        <v>0</v>
      </c>
    </row>
    <row r="18" spans="1:16" ht="30.75" thickBot="1" x14ac:dyDescent="0.3">
      <c r="A18" s="46" t="s">
        <v>249</v>
      </c>
      <c r="B18" s="46" t="s">
        <v>41</v>
      </c>
      <c r="C18" s="47" t="s">
        <v>237</v>
      </c>
      <c r="D18" s="51">
        <f t="shared" si="6"/>
        <v>50000000</v>
      </c>
      <c r="E18" s="49">
        <v>0</v>
      </c>
      <c r="F18" s="49">
        <v>50000000</v>
      </c>
      <c r="G18" s="49"/>
      <c r="H18" s="49"/>
      <c r="I18" s="49">
        <f t="shared" si="1"/>
        <v>21428571</v>
      </c>
      <c r="J18" s="50">
        <f t="shared" si="2"/>
        <v>0</v>
      </c>
      <c r="K18" s="49">
        <v>0</v>
      </c>
      <c r="L18" s="49">
        <v>0</v>
      </c>
      <c r="M18" s="49">
        <v>0</v>
      </c>
      <c r="N18" s="50">
        <v>21428571</v>
      </c>
      <c r="O18" s="41">
        <f t="shared" si="3"/>
        <v>71428571</v>
      </c>
      <c r="P18" s="49">
        <v>0</v>
      </c>
    </row>
    <row r="19" spans="1:16" ht="30.75" thickBot="1" x14ac:dyDescent="0.3">
      <c r="A19" s="46" t="s">
        <v>250</v>
      </c>
      <c r="B19" s="46" t="s">
        <v>48</v>
      </c>
      <c r="C19" s="47" t="s">
        <v>237</v>
      </c>
      <c r="D19" s="51">
        <f t="shared" si="6"/>
        <v>51179003</v>
      </c>
      <c r="E19" s="49">
        <v>0</v>
      </c>
      <c r="F19" s="52">
        <v>51179003</v>
      </c>
      <c r="G19" s="49"/>
      <c r="H19" s="49"/>
      <c r="I19" s="49">
        <f t="shared" si="1"/>
        <v>21933859</v>
      </c>
      <c r="J19" s="50">
        <f t="shared" si="2"/>
        <v>21207958</v>
      </c>
      <c r="K19" s="49">
        <v>3214285</v>
      </c>
      <c r="L19" s="49">
        <f>10603979-2000000</f>
        <v>8603979</v>
      </c>
      <c r="M19" s="49">
        <f>10603979-1214285</f>
        <v>9389694</v>
      </c>
      <c r="N19" s="50">
        <v>725901</v>
      </c>
      <c r="O19" s="41">
        <f t="shared" si="3"/>
        <v>73112862</v>
      </c>
      <c r="P19" s="49">
        <v>0</v>
      </c>
    </row>
    <row r="20" spans="1:16" ht="45.75" thickBot="1" x14ac:dyDescent="0.3">
      <c r="A20" s="46" t="s">
        <v>251</v>
      </c>
      <c r="B20" s="46" t="s">
        <v>48</v>
      </c>
      <c r="C20" s="47" t="s">
        <v>237</v>
      </c>
      <c r="D20" s="51">
        <f t="shared" si="6"/>
        <v>56820997</v>
      </c>
      <c r="E20" s="49">
        <v>0</v>
      </c>
      <c r="F20" s="53">
        <v>56820997</v>
      </c>
      <c r="G20" s="49"/>
      <c r="H20" s="49"/>
      <c r="I20" s="49">
        <f t="shared" si="1"/>
        <v>24351856</v>
      </c>
      <c r="J20" s="50">
        <f t="shared" si="2"/>
        <v>23545931</v>
      </c>
      <c r="K20" s="49">
        <v>0</v>
      </c>
      <c r="L20" s="49">
        <v>11772966</v>
      </c>
      <c r="M20" s="49">
        <v>11772965</v>
      </c>
      <c r="N20" s="50">
        <v>805925</v>
      </c>
      <c r="O20" s="41">
        <f t="shared" si="3"/>
        <v>81172853</v>
      </c>
      <c r="P20" s="49">
        <v>0</v>
      </c>
    </row>
    <row r="21" spans="1:16" ht="30.75" thickBot="1" x14ac:dyDescent="0.3">
      <c r="A21" s="46" t="s">
        <v>252</v>
      </c>
      <c r="B21" s="46" t="s">
        <v>54</v>
      </c>
      <c r="C21" s="47" t="s">
        <v>237</v>
      </c>
      <c r="D21" s="51">
        <f t="shared" si="6"/>
        <v>35000000</v>
      </c>
      <c r="E21" s="49">
        <v>0</v>
      </c>
      <c r="F21" s="48">
        <v>35000000</v>
      </c>
      <c r="G21" s="49"/>
      <c r="H21" s="49"/>
      <c r="I21" s="49">
        <f t="shared" si="1"/>
        <v>15000000</v>
      </c>
      <c r="J21" s="50">
        <f t="shared" si="2"/>
        <v>14503575</v>
      </c>
      <c r="K21" s="49">
        <v>0</v>
      </c>
      <c r="L21" s="49">
        <v>7251788</v>
      </c>
      <c r="M21" s="49">
        <v>7251787</v>
      </c>
      <c r="N21" s="50">
        <v>496425</v>
      </c>
      <c r="O21" s="41">
        <f t="shared" si="3"/>
        <v>50000000</v>
      </c>
      <c r="P21" s="49">
        <v>0</v>
      </c>
    </row>
    <row r="22" spans="1:16" ht="45.75" thickBot="1" x14ac:dyDescent="0.3">
      <c r="A22" s="46" t="s">
        <v>253</v>
      </c>
      <c r="B22" s="46" t="s">
        <v>61</v>
      </c>
      <c r="C22" s="47" t="s">
        <v>237</v>
      </c>
      <c r="D22" s="51">
        <f t="shared" si="6"/>
        <v>14100000</v>
      </c>
      <c r="E22" s="49">
        <v>0</v>
      </c>
      <c r="F22" s="49">
        <v>14100000</v>
      </c>
      <c r="G22" s="49"/>
      <c r="H22" s="49"/>
      <c r="I22" s="49">
        <f t="shared" si="1"/>
        <v>6042857</v>
      </c>
      <c r="J22" s="50">
        <f t="shared" si="2"/>
        <v>5842869</v>
      </c>
      <c r="K22" s="49">
        <v>0</v>
      </c>
      <c r="L22" s="49">
        <v>2921435</v>
      </c>
      <c r="M22" s="49">
        <v>2921434</v>
      </c>
      <c r="N22" s="50">
        <v>199988</v>
      </c>
      <c r="O22" s="41">
        <f t="shared" si="3"/>
        <v>20142857</v>
      </c>
      <c r="P22" s="49">
        <v>0</v>
      </c>
    </row>
    <row r="23" spans="1:16" ht="60.75" thickBot="1" x14ac:dyDescent="0.3">
      <c r="A23" s="46" t="s">
        <v>254</v>
      </c>
      <c r="B23" s="46" t="s">
        <v>61</v>
      </c>
      <c r="C23" s="47" t="s">
        <v>237</v>
      </c>
      <c r="D23" s="51">
        <f t="shared" si="6"/>
        <v>30000000</v>
      </c>
      <c r="E23" s="49">
        <v>0</v>
      </c>
      <c r="F23" s="49">
        <v>30000000</v>
      </c>
      <c r="G23" s="49"/>
      <c r="H23" s="49"/>
      <c r="I23" s="49">
        <f t="shared" si="1"/>
        <v>12857143</v>
      </c>
      <c r="J23" s="50">
        <f t="shared" si="2"/>
        <v>0</v>
      </c>
      <c r="K23" s="49">
        <v>0</v>
      </c>
      <c r="L23" s="49">
        <v>0</v>
      </c>
      <c r="M23" s="49">
        <v>0</v>
      </c>
      <c r="N23" s="50">
        <v>12857143</v>
      </c>
      <c r="O23" s="41">
        <f t="shared" si="3"/>
        <v>42857143</v>
      </c>
      <c r="P23" s="49">
        <v>0</v>
      </c>
    </row>
    <row r="24" spans="1:16" ht="60.75" thickBot="1" x14ac:dyDescent="0.3">
      <c r="A24" s="46" t="s">
        <v>255</v>
      </c>
      <c r="B24" s="46" t="s">
        <v>69</v>
      </c>
      <c r="C24" s="47" t="s">
        <v>237</v>
      </c>
      <c r="D24" s="51">
        <f t="shared" si="6"/>
        <v>20000000</v>
      </c>
      <c r="E24" s="51">
        <v>0</v>
      </c>
      <c r="F24" s="54">
        <v>20000000</v>
      </c>
      <c r="G24" s="51"/>
      <c r="H24" s="51"/>
      <c r="I24" s="49">
        <f t="shared" si="1"/>
        <v>8571429</v>
      </c>
      <c r="J24" s="50">
        <f t="shared" si="2"/>
        <v>8287758</v>
      </c>
      <c r="K24" s="49">
        <v>0</v>
      </c>
      <c r="L24" s="49">
        <v>4143879</v>
      </c>
      <c r="M24" s="49">
        <v>4143879</v>
      </c>
      <c r="N24" s="55">
        <v>283671</v>
      </c>
      <c r="O24" s="41">
        <f t="shared" si="3"/>
        <v>28571429</v>
      </c>
      <c r="P24" s="51">
        <v>0</v>
      </c>
    </row>
    <row r="25" spans="1:16" ht="48" thickBot="1" x14ac:dyDescent="0.3">
      <c r="A25" s="39" t="s">
        <v>256</v>
      </c>
      <c r="B25" s="39" t="s">
        <v>236</v>
      </c>
      <c r="C25" s="40" t="s">
        <v>237</v>
      </c>
      <c r="D25" s="41">
        <f>E25+F25+G25+H25</f>
        <v>170191556</v>
      </c>
      <c r="E25" s="41">
        <v>0</v>
      </c>
      <c r="F25" s="43">
        <v>170191556</v>
      </c>
      <c r="G25" s="41"/>
      <c r="H25" s="41"/>
      <c r="I25" s="43">
        <f t="shared" si="1"/>
        <v>72939239</v>
      </c>
      <c r="J25" s="44">
        <f t="shared" si="2"/>
        <v>63391493</v>
      </c>
      <c r="K25" s="42">
        <f>K26+K27</f>
        <v>0</v>
      </c>
      <c r="L25" s="42">
        <f t="shared" ref="L25:M25" si="7">L26+L27</f>
        <v>31695747</v>
      </c>
      <c r="M25" s="42">
        <f t="shared" si="7"/>
        <v>31695746</v>
      </c>
      <c r="N25" s="44">
        <f>N26+N27</f>
        <v>9547746</v>
      </c>
      <c r="O25" s="41">
        <f t="shared" si="3"/>
        <v>243130795</v>
      </c>
      <c r="P25" s="41">
        <v>0</v>
      </c>
    </row>
    <row r="26" spans="1:16" ht="30.75" thickBot="1" x14ac:dyDescent="0.3">
      <c r="A26" s="46" t="s">
        <v>257</v>
      </c>
      <c r="B26" s="46" t="s">
        <v>76</v>
      </c>
      <c r="C26" s="47" t="s">
        <v>237</v>
      </c>
      <c r="D26" s="51">
        <f>E26+F26+G26+H26</f>
        <v>51691556</v>
      </c>
      <c r="E26" s="49">
        <v>0</v>
      </c>
      <c r="F26" s="51">
        <v>51691556</v>
      </c>
      <c r="G26" s="49"/>
      <c r="H26" s="49"/>
      <c r="I26" s="49">
        <f t="shared" si="1"/>
        <v>22153524</v>
      </c>
      <c r="J26" s="50">
        <f t="shared" si="2"/>
        <v>19253628</v>
      </c>
      <c r="K26" s="49">
        <v>0</v>
      </c>
      <c r="L26" s="49">
        <v>9626814</v>
      </c>
      <c r="M26" s="49">
        <v>9626814</v>
      </c>
      <c r="N26" s="50">
        <v>2899896</v>
      </c>
      <c r="O26" s="41">
        <f t="shared" si="3"/>
        <v>73845080</v>
      </c>
      <c r="P26" s="49">
        <v>0</v>
      </c>
    </row>
    <row r="27" spans="1:16" ht="30.75" thickBot="1" x14ac:dyDescent="0.3">
      <c r="A27" s="46" t="s">
        <v>258</v>
      </c>
      <c r="B27" s="46" t="s">
        <v>76</v>
      </c>
      <c r="C27" s="47" t="s">
        <v>237</v>
      </c>
      <c r="D27" s="51">
        <f>E27+F27+G27+H27</f>
        <v>118500000</v>
      </c>
      <c r="E27" s="49">
        <v>0</v>
      </c>
      <c r="F27" s="51">
        <v>118500000</v>
      </c>
      <c r="G27" s="49"/>
      <c r="H27" s="49"/>
      <c r="I27" s="49">
        <f t="shared" si="1"/>
        <v>50785715</v>
      </c>
      <c r="J27" s="50">
        <f t="shared" si="2"/>
        <v>44137865</v>
      </c>
      <c r="K27" s="49">
        <v>0</v>
      </c>
      <c r="L27" s="49">
        <v>22068933</v>
      </c>
      <c r="M27" s="49">
        <v>22068932</v>
      </c>
      <c r="N27" s="50">
        <v>6647850</v>
      </c>
      <c r="O27" s="41">
        <f t="shared" si="3"/>
        <v>169285715</v>
      </c>
      <c r="P27" s="49">
        <v>0</v>
      </c>
    </row>
    <row r="28" spans="1:16" ht="48" thickBot="1" x14ac:dyDescent="0.3">
      <c r="A28" s="39" t="s">
        <v>259</v>
      </c>
      <c r="B28" s="39" t="s">
        <v>236</v>
      </c>
      <c r="C28" s="40" t="s">
        <v>237</v>
      </c>
      <c r="D28" s="41">
        <f>E28+F28+G28+H28</f>
        <v>191150974</v>
      </c>
      <c r="E28" s="41">
        <v>0</v>
      </c>
      <c r="F28" s="43">
        <v>191150974</v>
      </c>
      <c r="G28" s="41"/>
      <c r="H28" s="41"/>
      <c r="I28" s="43">
        <f t="shared" si="1"/>
        <v>81921846</v>
      </c>
      <c r="J28" s="44">
        <f t="shared" si="2"/>
        <v>78284516</v>
      </c>
      <c r="K28" s="43">
        <f>K29+K30</f>
        <v>6010105</v>
      </c>
      <c r="L28" s="43">
        <f t="shared" ref="L28:M28" si="8">L29+L30</f>
        <v>60775011</v>
      </c>
      <c r="M28" s="43">
        <f t="shared" si="8"/>
        <v>11499400</v>
      </c>
      <c r="N28" s="44">
        <f>N29+N30</f>
        <v>3637330</v>
      </c>
      <c r="O28" s="41">
        <f t="shared" si="3"/>
        <v>273072820</v>
      </c>
      <c r="P28" s="41">
        <v>0</v>
      </c>
    </row>
    <row r="29" spans="1:16" ht="30.75" thickBot="1" x14ac:dyDescent="0.3">
      <c r="A29" s="46" t="s">
        <v>260</v>
      </c>
      <c r="B29" s="46" t="s">
        <v>85</v>
      </c>
      <c r="C29" s="47" t="s">
        <v>237</v>
      </c>
      <c r="D29" s="51">
        <f t="shared" ref="D29:D30" si="9">E29+F29+G29+H29</f>
        <v>129000000</v>
      </c>
      <c r="E29" s="49">
        <v>0</v>
      </c>
      <c r="F29" s="51">
        <v>129000000</v>
      </c>
      <c r="G29" s="49"/>
      <c r="H29" s="49"/>
      <c r="I29" s="49">
        <f t="shared" si="1"/>
        <v>55285715</v>
      </c>
      <c r="J29" s="50">
        <f t="shared" si="2"/>
        <v>55285715</v>
      </c>
      <c r="K29" s="49">
        <v>6010105</v>
      </c>
      <c r="L29" s="49">
        <f>55285715-6010105</f>
        <v>49275610</v>
      </c>
      <c r="M29" s="49">
        <v>0</v>
      </c>
      <c r="N29" s="50">
        <v>0</v>
      </c>
      <c r="O29" s="41">
        <f t="shared" si="3"/>
        <v>184285715</v>
      </c>
      <c r="P29" s="49">
        <v>0</v>
      </c>
    </row>
    <row r="30" spans="1:16" ht="30.75" thickBot="1" x14ac:dyDescent="0.3">
      <c r="A30" s="46" t="s">
        <v>261</v>
      </c>
      <c r="B30" s="46" t="s">
        <v>85</v>
      </c>
      <c r="C30" s="47" t="s">
        <v>237</v>
      </c>
      <c r="D30" s="51">
        <f t="shared" si="9"/>
        <v>62150974</v>
      </c>
      <c r="E30" s="49">
        <v>0</v>
      </c>
      <c r="F30" s="51">
        <v>62150974</v>
      </c>
      <c r="G30" s="49"/>
      <c r="H30" s="49"/>
      <c r="I30" s="49">
        <f t="shared" si="1"/>
        <v>26636131</v>
      </c>
      <c r="J30" s="50">
        <f t="shared" si="2"/>
        <v>22998801</v>
      </c>
      <c r="K30" s="49">
        <v>0</v>
      </c>
      <c r="L30" s="49">
        <v>11499401</v>
      </c>
      <c r="M30" s="49">
        <v>11499400</v>
      </c>
      <c r="N30" s="50">
        <v>3637330</v>
      </c>
      <c r="O30" s="41">
        <f t="shared" si="3"/>
        <v>88787105</v>
      </c>
      <c r="P30" s="49">
        <v>0</v>
      </c>
    </row>
    <row r="31" spans="1:16" ht="63.75" thickBot="1" x14ac:dyDescent="0.3">
      <c r="A31" s="39" t="s">
        <v>262</v>
      </c>
      <c r="B31" s="39" t="s">
        <v>236</v>
      </c>
      <c r="C31" s="40" t="s">
        <v>237</v>
      </c>
      <c r="D31" s="41">
        <f>E31+F31+G31+H31</f>
        <v>193041468</v>
      </c>
      <c r="E31" s="41">
        <v>0</v>
      </c>
      <c r="F31" s="43">
        <v>193041468</v>
      </c>
      <c r="G31" s="41"/>
      <c r="H31" s="41"/>
      <c r="I31" s="43">
        <f t="shared" si="1"/>
        <v>82732057.599999994</v>
      </c>
      <c r="J31" s="44">
        <f t="shared" si="2"/>
        <v>78620274.599999994</v>
      </c>
      <c r="K31" s="42">
        <f>K32+K33+K34+K35</f>
        <v>11640084.6</v>
      </c>
      <c r="L31" s="42">
        <f t="shared" ref="L31:M31" si="10">L32+L33+L34+L35</f>
        <v>41357762</v>
      </c>
      <c r="M31" s="42">
        <f t="shared" si="10"/>
        <v>25622428</v>
      </c>
      <c r="N31" s="45">
        <f>N32+N33+N34+N35</f>
        <v>4111783</v>
      </c>
      <c r="O31" s="41">
        <f t="shared" si="3"/>
        <v>275773525.60000002</v>
      </c>
      <c r="P31" s="41">
        <v>0</v>
      </c>
    </row>
    <row r="32" spans="1:16" ht="60.75" thickBot="1" x14ac:dyDescent="0.3">
      <c r="A32" s="46" t="s">
        <v>263</v>
      </c>
      <c r="B32" s="46" t="s">
        <v>94</v>
      </c>
      <c r="C32" s="47" t="s">
        <v>237</v>
      </c>
      <c r="D32" s="51">
        <f t="shared" ref="D32:D35" si="11">E32+F32+G32+H32</f>
        <v>44000000</v>
      </c>
      <c r="E32" s="49">
        <v>0</v>
      </c>
      <c r="F32" s="51">
        <v>44000000</v>
      </c>
      <c r="G32" s="49"/>
      <c r="H32" s="49"/>
      <c r="I32" s="49">
        <f t="shared" si="1"/>
        <v>18857144</v>
      </c>
      <c r="J32" s="50">
        <f t="shared" si="2"/>
        <v>17919944</v>
      </c>
      <c r="K32" s="49">
        <v>2053631</v>
      </c>
      <c r="L32" s="49">
        <v>15866313</v>
      </c>
      <c r="M32" s="49">
        <v>0</v>
      </c>
      <c r="N32" s="50">
        <v>937200</v>
      </c>
      <c r="O32" s="41">
        <f t="shared" si="3"/>
        <v>62857144</v>
      </c>
      <c r="P32" s="49">
        <v>0</v>
      </c>
    </row>
    <row r="33" spans="1:16" ht="30.75" thickBot="1" x14ac:dyDescent="0.3">
      <c r="A33" s="46" t="s">
        <v>264</v>
      </c>
      <c r="B33" s="46" t="s">
        <v>99</v>
      </c>
      <c r="C33" s="47" t="s">
        <v>237</v>
      </c>
      <c r="D33" s="51">
        <f t="shared" si="11"/>
        <v>10000000</v>
      </c>
      <c r="E33" s="49">
        <v>0</v>
      </c>
      <c r="F33" s="51">
        <v>10000000</v>
      </c>
      <c r="G33" s="49"/>
      <c r="H33" s="49"/>
      <c r="I33" s="49">
        <f t="shared" si="1"/>
        <v>4285713.5999999996</v>
      </c>
      <c r="J33" s="50">
        <f t="shared" si="2"/>
        <v>4072713.6</v>
      </c>
      <c r="K33" s="49">
        <v>1666315.6</v>
      </c>
      <c r="L33" s="49">
        <v>2406398</v>
      </c>
      <c r="M33" s="49">
        <v>0</v>
      </c>
      <c r="N33" s="50">
        <v>213000</v>
      </c>
      <c r="O33" s="41">
        <f t="shared" si="3"/>
        <v>14285713.6</v>
      </c>
      <c r="P33" s="49">
        <v>0</v>
      </c>
    </row>
    <row r="34" spans="1:16" ht="30.75" thickBot="1" x14ac:dyDescent="0.3">
      <c r="A34" s="46" t="s">
        <v>265</v>
      </c>
      <c r="B34" s="46" t="s">
        <v>103</v>
      </c>
      <c r="C34" s="47" t="s">
        <v>237</v>
      </c>
      <c r="D34" s="51">
        <f t="shared" si="11"/>
        <v>66000000</v>
      </c>
      <c r="E34" s="49">
        <v>0</v>
      </c>
      <c r="F34" s="51">
        <v>66000000</v>
      </c>
      <c r="G34" s="49"/>
      <c r="H34" s="49"/>
      <c r="I34" s="49">
        <f t="shared" si="1"/>
        <v>28285714</v>
      </c>
      <c r="J34" s="50">
        <f t="shared" si="2"/>
        <v>26879914</v>
      </c>
      <c r="K34" s="49">
        <v>7920138</v>
      </c>
      <c r="L34" s="49">
        <f>13439957-5228758</f>
        <v>8211199</v>
      </c>
      <c r="M34" s="49">
        <f>13439957-2691380</f>
        <v>10748577</v>
      </c>
      <c r="N34" s="50">
        <v>1405800</v>
      </c>
      <c r="O34" s="41">
        <f t="shared" si="3"/>
        <v>94285714</v>
      </c>
      <c r="P34" s="49">
        <v>0</v>
      </c>
    </row>
    <row r="35" spans="1:16" ht="30.75" thickBot="1" x14ac:dyDescent="0.3">
      <c r="A35" s="46" t="s">
        <v>266</v>
      </c>
      <c r="B35" s="46" t="s">
        <v>107</v>
      </c>
      <c r="C35" s="47" t="s">
        <v>237</v>
      </c>
      <c r="D35" s="51">
        <f t="shared" si="11"/>
        <v>73041468</v>
      </c>
      <c r="E35" s="49">
        <v>0</v>
      </c>
      <c r="F35" s="51">
        <v>73041468</v>
      </c>
      <c r="G35" s="49"/>
      <c r="H35" s="49"/>
      <c r="I35" s="49">
        <f t="shared" si="1"/>
        <v>31303486</v>
      </c>
      <c r="J35" s="50">
        <f t="shared" si="2"/>
        <v>29747703</v>
      </c>
      <c r="K35" s="49">
        <v>0</v>
      </c>
      <c r="L35" s="49">
        <v>14873852</v>
      </c>
      <c r="M35" s="49">
        <v>14873851</v>
      </c>
      <c r="N35" s="50">
        <v>1555783</v>
      </c>
      <c r="O35" s="41">
        <f t="shared" si="3"/>
        <v>104344954</v>
      </c>
      <c r="P35" s="49">
        <v>0</v>
      </c>
    </row>
    <row r="36" spans="1:16" ht="48" thickBot="1" x14ac:dyDescent="0.3">
      <c r="A36" s="39" t="s">
        <v>267</v>
      </c>
      <c r="B36" s="39" t="s">
        <v>236</v>
      </c>
      <c r="C36" s="40" t="s">
        <v>237</v>
      </c>
      <c r="D36" s="41">
        <f>E36+F36+G36+H36</f>
        <v>437838416</v>
      </c>
      <c r="E36" s="41">
        <v>0</v>
      </c>
      <c r="F36" s="43"/>
      <c r="G36" s="43">
        <v>437838416</v>
      </c>
      <c r="H36" s="41"/>
      <c r="I36" s="43">
        <f t="shared" si="1"/>
        <v>187645036</v>
      </c>
      <c r="J36" s="44">
        <f t="shared" si="2"/>
        <v>135479716</v>
      </c>
      <c r="K36" s="42">
        <f>K37+K38+K39+K40+K41+K42+K43+K44+K45+K46+K47+K48+K49+K50+K51+K52+K53+K54</f>
        <v>101374833</v>
      </c>
      <c r="L36" s="42">
        <f t="shared" ref="L36:M36" si="12">L37+L38+L39+L40+L41+L42+L43+L44+L45+L46+L47+L48+L49+L50+L51+L52+L53+L54</f>
        <v>456015</v>
      </c>
      <c r="M36" s="42">
        <f t="shared" si="12"/>
        <v>33648868</v>
      </c>
      <c r="N36" s="45">
        <f>N37+N38+N39+N40+N41+N42+N43+N44+N45+N46+N47+N48+N49+N50+N51+N52+N53+N54</f>
        <v>52165320</v>
      </c>
      <c r="O36" s="41">
        <f t="shared" si="3"/>
        <v>625483452</v>
      </c>
      <c r="P36" s="41">
        <v>0</v>
      </c>
    </row>
    <row r="37" spans="1:16" ht="45.75" thickBot="1" x14ac:dyDescent="0.3">
      <c r="A37" s="46" t="s">
        <v>268</v>
      </c>
      <c r="B37" s="46" t="s">
        <v>112</v>
      </c>
      <c r="C37" s="47" t="s">
        <v>237</v>
      </c>
      <c r="D37" s="51">
        <f t="shared" ref="D37:D54" si="13">E37+F37+G37+H37</f>
        <v>75000000</v>
      </c>
      <c r="E37" s="49">
        <v>0</v>
      </c>
      <c r="F37" s="49"/>
      <c r="G37" s="49">
        <v>75000000</v>
      </c>
      <c r="H37" s="49"/>
      <c r="I37" s="49">
        <f t="shared" si="1"/>
        <v>32142857</v>
      </c>
      <c r="J37" s="50">
        <f t="shared" si="2"/>
        <v>32142857</v>
      </c>
      <c r="K37" s="49">
        <v>0</v>
      </c>
      <c r="L37" s="49">
        <v>0</v>
      </c>
      <c r="M37" s="49">
        <v>32142857</v>
      </c>
      <c r="N37" s="50">
        <v>0</v>
      </c>
      <c r="O37" s="41">
        <f t="shared" si="3"/>
        <v>107142857</v>
      </c>
      <c r="P37" s="49">
        <v>0</v>
      </c>
    </row>
    <row r="38" spans="1:16" ht="30.75" thickBot="1" x14ac:dyDescent="0.3">
      <c r="A38" s="46" t="s">
        <v>269</v>
      </c>
      <c r="B38" s="46" t="s">
        <v>112</v>
      </c>
      <c r="C38" s="47" t="s">
        <v>237</v>
      </c>
      <c r="D38" s="51">
        <f t="shared" si="13"/>
        <v>2450000</v>
      </c>
      <c r="E38" s="49">
        <v>0</v>
      </c>
      <c r="F38" s="49"/>
      <c r="G38" s="49">
        <v>2450000</v>
      </c>
      <c r="H38" s="49"/>
      <c r="I38" s="49">
        <f t="shared" si="1"/>
        <v>1050000</v>
      </c>
      <c r="J38" s="50">
        <f t="shared" si="2"/>
        <v>1050000</v>
      </c>
      <c r="K38" s="49">
        <v>0</v>
      </c>
      <c r="L38" s="49">
        <v>0</v>
      </c>
      <c r="M38" s="49">
        <v>1050000</v>
      </c>
      <c r="N38" s="50">
        <v>0</v>
      </c>
      <c r="O38" s="41">
        <f t="shared" si="3"/>
        <v>3500000</v>
      </c>
      <c r="P38" s="49">
        <v>0</v>
      </c>
    </row>
    <row r="39" spans="1:16" ht="30.75" thickBot="1" x14ac:dyDescent="0.3">
      <c r="A39" s="46" t="s">
        <v>270</v>
      </c>
      <c r="B39" s="46" t="s">
        <v>117</v>
      </c>
      <c r="C39" s="47" t="s">
        <v>237</v>
      </c>
      <c r="D39" s="51">
        <f t="shared" si="13"/>
        <v>15000000</v>
      </c>
      <c r="E39" s="49">
        <v>0</v>
      </c>
      <c r="F39" s="49"/>
      <c r="G39" s="49">
        <v>15000000</v>
      </c>
      <c r="H39" s="49"/>
      <c r="I39" s="49">
        <f t="shared" si="1"/>
        <v>6428571.8571428573</v>
      </c>
      <c r="J39" s="50">
        <f t="shared" si="2"/>
        <v>5397830.8571428573</v>
      </c>
      <c r="K39" s="49">
        <v>5357142.8571428573</v>
      </c>
      <c r="L39" s="49">
        <v>20344</v>
      </c>
      <c r="M39" s="49">
        <v>20344</v>
      </c>
      <c r="N39" s="50">
        <v>1030741</v>
      </c>
      <c r="O39" s="41">
        <f t="shared" si="3"/>
        <v>21428571.857142858</v>
      </c>
      <c r="P39" s="49">
        <v>0</v>
      </c>
    </row>
    <row r="40" spans="1:16" ht="30.75" thickBot="1" x14ac:dyDescent="0.3">
      <c r="A40" s="46" t="s">
        <v>271</v>
      </c>
      <c r="B40" s="46" t="s">
        <v>120</v>
      </c>
      <c r="C40" s="47" t="s">
        <v>237</v>
      </c>
      <c r="D40" s="51">
        <f t="shared" si="13"/>
        <v>47760969</v>
      </c>
      <c r="E40" s="49">
        <v>0</v>
      </c>
      <c r="F40" s="49"/>
      <c r="G40" s="49">
        <v>47760969</v>
      </c>
      <c r="H40" s="49"/>
      <c r="I40" s="49">
        <f t="shared" si="1"/>
        <v>20468987</v>
      </c>
      <c r="J40" s="50">
        <f t="shared" si="2"/>
        <v>6356518</v>
      </c>
      <c r="K40" s="49">
        <v>6226965</v>
      </c>
      <c r="L40" s="49">
        <v>64777</v>
      </c>
      <c r="M40" s="49">
        <v>64776</v>
      </c>
      <c r="N40" s="50">
        <v>14112469</v>
      </c>
      <c r="O40" s="41">
        <f t="shared" si="3"/>
        <v>68229956</v>
      </c>
      <c r="P40" s="49">
        <v>0</v>
      </c>
    </row>
    <row r="41" spans="1:16" ht="30.75" thickBot="1" x14ac:dyDescent="0.3">
      <c r="A41" s="46" t="s">
        <v>272</v>
      </c>
      <c r="B41" s="46" t="s">
        <v>120</v>
      </c>
      <c r="C41" s="47" t="s">
        <v>237</v>
      </c>
      <c r="D41" s="51">
        <f t="shared" si="13"/>
        <v>2091990</v>
      </c>
      <c r="E41" s="49">
        <v>0</v>
      </c>
      <c r="F41" s="49"/>
      <c r="G41" s="49">
        <v>2091990</v>
      </c>
      <c r="H41" s="49"/>
      <c r="I41" s="49">
        <f t="shared" si="1"/>
        <v>896566.28571428568</v>
      </c>
      <c r="J41" s="50">
        <f t="shared" si="2"/>
        <v>752814.28571428568</v>
      </c>
      <c r="K41" s="49">
        <v>747139.28571428568</v>
      </c>
      <c r="L41" s="49">
        <v>2838</v>
      </c>
      <c r="M41" s="49">
        <v>2837</v>
      </c>
      <c r="N41" s="50">
        <v>143752</v>
      </c>
      <c r="O41" s="41">
        <f t="shared" si="3"/>
        <v>2988556.2857142854</v>
      </c>
      <c r="P41" s="49">
        <v>0</v>
      </c>
    </row>
    <row r="42" spans="1:16" ht="45.75" thickBot="1" x14ac:dyDescent="0.3">
      <c r="A42" s="46" t="s">
        <v>273</v>
      </c>
      <c r="B42" s="46" t="s">
        <v>126</v>
      </c>
      <c r="C42" s="47" t="s">
        <v>237</v>
      </c>
      <c r="D42" s="51">
        <f t="shared" si="13"/>
        <v>31708333</v>
      </c>
      <c r="E42" s="49">
        <v>0</v>
      </c>
      <c r="F42" s="49"/>
      <c r="G42" s="49">
        <v>31708333</v>
      </c>
      <c r="H42" s="49"/>
      <c r="I42" s="49">
        <f t="shared" si="1"/>
        <v>13589285.857142858</v>
      </c>
      <c r="J42" s="50">
        <f t="shared" si="2"/>
        <v>4615771.8571428573</v>
      </c>
      <c r="K42" s="49">
        <v>4529761.8571428573</v>
      </c>
      <c r="L42" s="49">
        <v>43005</v>
      </c>
      <c r="M42" s="49">
        <v>43005</v>
      </c>
      <c r="N42" s="50">
        <v>8973514</v>
      </c>
      <c r="O42" s="41">
        <f t="shared" si="3"/>
        <v>45297618.857142858</v>
      </c>
      <c r="P42" s="49">
        <v>0</v>
      </c>
    </row>
    <row r="43" spans="1:16" ht="30.75" thickBot="1" x14ac:dyDescent="0.3">
      <c r="A43" s="61" t="s">
        <v>310</v>
      </c>
      <c r="B43" s="46" t="s">
        <v>129</v>
      </c>
      <c r="C43" s="47" t="s">
        <v>237</v>
      </c>
      <c r="D43" s="51">
        <f t="shared" si="13"/>
        <v>43069764</v>
      </c>
      <c r="E43" s="49">
        <v>0</v>
      </c>
      <c r="F43" s="49"/>
      <c r="G43" s="49">
        <v>43069764</v>
      </c>
      <c r="H43" s="49"/>
      <c r="I43" s="49">
        <f t="shared" si="1"/>
        <v>18458470</v>
      </c>
      <c r="J43" s="50">
        <f t="shared" si="2"/>
        <v>9346063</v>
      </c>
      <c r="K43" s="49">
        <v>9229235</v>
      </c>
      <c r="L43" s="49">
        <v>58414</v>
      </c>
      <c r="M43" s="49">
        <v>58414</v>
      </c>
      <c r="N43" s="50">
        <v>9112407</v>
      </c>
      <c r="O43" s="41">
        <f t="shared" si="3"/>
        <v>61528234</v>
      </c>
      <c r="P43" s="49">
        <v>0</v>
      </c>
    </row>
    <row r="44" spans="1:16" ht="30.75" thickBot="1" x14ac:dyDescent="0.3">
      <c r="A44" s="61" t="s">
        <v>311</v>
      </c>
      <c r="B44" s="46" t="s">
        <v>129</v>
      </c>
      <c r="C44" s="47" t="s">
        <v>237</v>
      </c>
      <c r="D44" s="51">
        <f t="shared" si="13"/>
        <v>13169386</v>
      </c>
      <c r="E44" s="49">
        <v>0</v>
      </c>
      <c r="F44" s="49"/>
      <c r="G44" s="49">
        <v>13169386</v>
      </c>
      <c r="H44" s="49"/>
      <c r="I44" s="49">
        <f t="shared" si="1"/>
        <v>5644022.2857142854</v>
      </c>
      <c r="J44" s="50">
        <f t="shared" si="2"/>
        <v>2857733.2857142854</v>
      </c>
      <c r="K44" s="49">
        <v>2822011.2857142854</v>
      </c>
      <c r="L44" s="49">
        <v>17861</v>
      </c>
      <c r="M44" s="49">
        <v>17861</v>
      </c>
      <c r="N44" s="50">
        <v>2786289</v>
      </c>
      <c r="O44" s="41">
        <f t="shared" si="3"/>
        <v>18813408.285714284</v>
      </c>
      <c r="P44" s="49">
        <v>0</v>
      </c>
    </row>
    <row r="45" spans="1:16" ht="30.75" thickBot="1" x14ac:dyDescent="0.3">
      <c r="A45" s="46" t="s">
        <v>274</v>
      </c>
      <c r="B45" s="46" t="s">
        <v>133</v>
      </c>
      <c r="C45" s="47" t="s">
        <v>237</v>
      </c>
      <c r="D45" s="51">
        <f t="shared" si="13"/>
        <v>23463782</v>
      </c>
      <c r="E45" s="49">
        <v>0</v>
      </c>
      <c r="F45" s="49"/>
      <c r="G45" s="49">
        <v>23463782</v>
      </c>
      <c r="H45" s="49"/>
      <c r="I45" s="49">
        <f t="shared" si="1"/>
        <v>10055906.714285715</v>
      </c>
      <c r="J45" s="50">
        <f t="shared" si="2"/>
        <v>6767583.7142857146</v>
      </c>
      <c r="K45" s="49">
        <v>6703937.7142857146</v>
      </c>
      <c r="L45" s="49">
        <v>31823</v>
      </c>
      <c r="M45" s="49">
        <v>31823</v>
      </c>
      <c r="N45" s="50">
        <v>3288323</v>
      </c>
      <c r="O45" s="41">
        <f t="shared" si="3"/>
        <v>33519688.714285716</v>
      </c>
      <c r="P45" s="49">
        <v>0</v>
      </c>
    </row>
    <row r="46" spans="1:16" ht="30.75" thickBot="1" x14ac:dyDescent="0.3">
      <c r="A46" s="46" t="s">
        <v>275</v>
      </c>
      <c r="B46" s="46" t="s">
        <v>136</v>
      </c>
      <c r="C46" s="47" t="s">
        <v>237</v>
      </c>
      <c r="D46" s="51">
        <f t="shared" si="13"/>
        <v>41036218</v>
      </c>
      <c r="E46" s="49">
        <v>0</v>
      </c>
      <c r="F46" s="49"/>
      <c r="G46" s="49">
        <v>41036218</v>
      </c>
      <c r="H46" s="49"/>
      <c r="I46" s="49">
        <f t="shared" si="1"/>
        <v>17586950.142857142</v>
      </c>
      <c r="J46" s="50">
        <f t="shared" si="2"/>
        <v>14767104.142857144</v>
      </c>
      <c r="K46" s="49">
        <v>14655792.142857144</v>
      </c>
      <c r="L46" s="49">
        <v>55656</v>
      </c>
      <c r="M46" s="49">
        <v>55656</v>
      </c>
      <c r="N46" s="50">
        <v>2819846</v>
      </c>
      <c r="O46" s="41">
        <f t="shared" si="3"/>
        <v>58623168.142857142</v>
      </c>
      <c r="P46" s="49">
        <v>0</v>
      </c>
    </row>
    <row r="47" spans="1:16" ht="30.75" thickBot="1" x14ac:dyDescent="0.3">
      <c r="A47" s="46" t="s">
        <v>276</v>
      </c>
      <c r="B47" s="46" t="s">
        <v>136</v>
      </c>
      <c r="C47" s="47" t="s">
        <v>237</v>
      </c>
      <c r="D47" s="51">
        <f t="shared" si="13"/>
        <v>19261950</v>
      </c>
      <c r="E47" s="49">
        <v>0</v>
      </c>
      <c r="F47" s="49"/>
      <c r="G47" s="49">
        <v>19261950</v>
      </c>
      <c r="H47" s="49"/>
      <c r="I47" s="49">
        <f t="shared" si="1"/>
        <v>8255121.8571428573</v>
      </c>
      <c r="J47" s="50">
        <f t="shared" si="2"/>
        <v>6879267.8571428573</v>
      </c>
      <c r="K47" s="49">
        <v>6879267.8571428573</v>
      </c>
      <c r="L47" s="49">
        <v>0</v>
      </c>
      <c r="M47" s="49">
        <v>0</v>
      </c>
      <c r="N47" s="50">
        <v>1375854</v>
      </c>
      <c r="O47" s="41">
        <f t="shared" si="3"/>
        <v>27517071.857142858</v>
      </c>
      <c r="P47" s="49">
        <v>0</v>
      </c>
    </row>
    <row r="48" spans="1:16" ht="45.75" thickBot="1" x14ac:dyDescent="0.3">
      <c r="A48" s="46" t="s">
        <v>277</v>
      </c>
      <c r="B48" s="46" t="s">
        <v>141</v>
      </c>
      <c r="C48" s="47" t="s">
        <v>237</v>
      </c>
      <c r="D48" s="51">
        <f t="shared" si="13"/>
        <v>14000000</v>
      </c>
      <c r="E48" s="49">
        <v>0</v>
      </c>
      <c r="F48" s="49"/>
      <c r="G48" s="49">
        <v>14000000</v>
      </c>
      <c r="H48" s="49"/>
      <c r="I48" s="49">
        <f t="shared" si="1"/>
        <v>6000000</v>
      </c>
      <c r="J48" s="50">
        <f t="shared" si="2"/>
        <v>5037975</v>
      </c>
      <c r="K48" s="49">
        <v>5000000</v>
      </c>
      <c r="L48" s="49">
        <v>18988</v>
      </c>
      <c r="M48" s="49">
        <v>18987</v>
      </c>
      <c r="N48" s="50">
        <v>962025</v>
      </c>
      <c r="O48" s="41">
        <f t="shared" si="3"/>
        <v>20000000</v>
      </c>
      <c r="P48" s="49">
        <v>0</v>
      </c>
    </row>
    <row r="49" spans="1:16" ht="30.75" thickBot="1" x14ac:dyDescent="0.3">
      <c r="A49" s="46" t="s">
        <v>278</v>
      </c>
      <c r="B49" s="46" t="s">
        <v>144</v>
      </c>
      <c r="C49" s="47" t="s">
        <v>237</v>
      </c>
      <c r="D49" s="51">
        <f t="shared" si="13"/>
        <v>56157327</v>
      </c>
      <c r="E49" s="49">
        <v>0</v>
      </c>
      <c r="F49" s="49"/>
      <c r="G49" s="49">
        <v>56157327</v>
      </c>
      <c r="H49" s="49"/>
      <c r="I49" s="49">
        <f t="shared" si="1"/>
        <v>24067426.214285713</v>
      </c>
      <c r="J49" s="50">
        <f t="shared" si="2"/>
        <v>20208518.214285713</v>
      </c>
      <c r="K49" s="49">
        <v>20056188.214285713</v>
      </c>
      <c r="L49" s="49">
        <v>76165</v>
      </c>
      <c r="M49" s="49">
        <v>76165</v>
      </c>
      <c r="N49" s="50">
        <v>3858908</v>
      </c>
      <c r="O49" s="41">
        <f t="shared" si="3"/>
        <v>80224753.214285716</v>
      </c>
      <c r="P49" s="49">
        <v>0</v>
      </c>
    </row>
    <row r="50" spans="1:16" ht="30.75" thickBot="1" x14ac:dyDescent="0.3">
      <c r="A50" s="46" t="s">
        <v>279</v>
      </c>
      <c r="B50" s="46" t="s">
        <v>144</v>
      </c>
      <c r="C50" s="47" t="s">
        <v>237</v>
      </c>
      <c r="D50" s="51">
        <f t="shared" si="13"/>
        <v>7442027</v>
      </c>
      <c r="E50" s="49">
        <v>0</v>
      </c>
      <c r="F50" s="49"/>
      <c r="G50" s="49">
        <v>7442027</v>
      </c>
      <c r="H50" s="49"/>
      <c r="I50" s="49">
        <f t="shared" si="1"/>
        <v>3189439.7857142859</v>
      </c>
      <c r="J50" s="50">
        <f t="shared" si="2"/>
        <v>2678053.7857142859</v>
      </c>
      <c r="K50" s="49">
        <v>2657866.7857142859</v>
      </c>
      <c r="L50" s="49">
        <v>10094</v>
      </c>
      <c r="M50" s="49">
        <v>10093</v>
      </c>
      <c r="N50" s="50">
        <v>511386</v>
      </c>
      <c r="O50" s="41">
        <f t="shared" si="3"/>
        <v>10631466.785714285</v>
      </c>
      <c r="P50" s="49">
        <v>0</v>
      </c>
    </row>
    <row r="51" spans="1:16" ht="30.75" thickBot="1" x14ac:dyDescent="0.3">
      <c r="A51" s="46" t="s">
        <v>280</v>
      </c>
      <c r="B51" s="46" t="s">
        <v>149</v>
      </c>
      <c r="C51" s="47" t="s">
        <v>237</v>
      </c>
      <c r="D51" s="51">
        <f t="shared" si="13"/>
        <v>21444325</v>
      </c>
      <c r="E51" s="49">
        <v>0</v>
      </c>
      <c r="F51" s="49"/>
      <c r="G51" s="51">
        <v>21444325</v>
      </c>
      <c r="H51" s="49"/>
      <c r="I51" s="49">
        <f t="shared" si="1"/>
        <v>9190425.5</v>
      </c>
      <c r="J51" s="50">
        <f t="shared" si="2"/>
        <v>7716855.5</v>
      </c>
      <c r="K51" s="49">
        <v>7658687.5</v>
      </c>
      <c r="L51" s="49">
        <v>29084</v>
      </c>
      <c r="M51" s="49">
        <v>29084</v>
      </c>
      <c r="N51" s="50">
        <v>1473570</v>
      </c>
      <c r="O51" s="41">
        <f t="shared" si="3"/>
        <v>30634750.5</v>
      </c>
      <c r="P51" s="49">
        <v>0</v>
      </c>
    </row>
    <row r="52" spans="1:16" ht="30.75" thickBot="1" x14ac:dyDescent="0.3">
      <c r="A52" s="46" t="s">
        <v>281</v>
      </c>
      <c r="B52" s="46" t="s">
        <v>149</v>
      </c>
      <c r="C52" s="47" t="s">
        <v>237</v>
      </c>
      <c r="D52" s="51">
        <f t="shared" si="13"/>
        <v>13562130</v>
      </c>
      <c r="E52" s="49">
        <v>0</v>
      </c>
      <c r="F52" s="49"/>
      <c r="G52" s="51">
        <v>13562130</v>
      </c>
      <c r="H52" s="49"/>
      <c r="I52" s="49">
        <f t="shared" si="1"/>
        <v>5812341.8571428573</v>
      </c>
      <c r="J52" s="50">
        <f t="shared" si="2"/>
        <v>4880405.8571428573</v>
      </c>
      <c r="K52" s="49">
        <v>4843617.8571428573</v>
      </c>
      <c r="L52" s="49">
        <v>18394</v>
      </c>
      <c r="M52" s="49">
        <v>18394</v>
      </c>
      <c r="N52" s="50">
        <v>931936</v>
      </c>
      <c r="O52" s="41">
        <f t="shared" si="3"/>
        <v>19374471.857142858</v>
      </c>
      <c r="P52" s="49">
        <v>0</v>
      </c>
    </row>
    <row r="53" spans="1:16" ht="45.75" thickBot="1" x14ac:dyDescent="0.3">
      <c r="A53" s="46" t="s">
        <v>282</v>
      </c>
      <c r="B53" s="46" t="s">
        <v>149</v>
      </c>
      <c r="C53" s="47" t="s">
        <v>237</v>
      </c>
      <c r="D53" s="51">
        <f t="shared" si="13"/>
        <v>4900000</v>
      </c>
      <c r="E53" s="49">
        <v>0</v>
      </c>
      <c r="F53" s="49"/>
      <c r="G53" s="51">
        <v>4900000</v>
      </c>
      <c r="H53" s="49"/>
      <c r="I53" s="49">
        <f t="shared" si="1"/>
        <v>2100000</v>
      </c>
      <c r="J53" s="50">
        <f t="shared" si="2"/>
        <v>1750000</v>
      </c>
      <c r="K53" s="49">
        <v>1750000</v>
      </c>
      <c r="L53" s="49">
        <v>0</v>
      </c>
      <c r="M53" s="49">
        <v>0</v>
      </c>
      <c r="N53" s="50">
        <v>350000</v>
      </c>
      <c r="O53" s="41">
        <f t="shared" si="3"/>
        <v>7000000</v>
      </c>
      <c r="P53" s="49">
        <v>0</v>
      </c>
    </row>
    <row r="54" spans="1:16" ht="45.75" thickBot="1" x14ac:dyDescent="0.3">
      <c r="A54" s="46" t="s">
        <v>283</v>
      </c>
      <c r="B54" s="46" t="s">
        <v>149</v>
      </c>
      <c r="C54" s="47" t="s">
        <v>237</v>
      </c>
      <c r="D54" s="51">
        <f t="shared" si="13"/>
        <v>6320215</v>
      </c>
      <c r="E54" s="49">
        <v>0</v>
      </c>
      <c r="F54" s="49"/>
      <c r="G54" s="51">
        <v>6320215</v>
      </c>
      <c r="H54" s="49"/>
      <c r="I54" s="49">
        <f t="shared" si="1"/>
        <v>2708663.6428571427</v>
      </c>
      <c r="J54" s="50">
        <f t="shared" si="2"/>
        <v>2274363.6428571427</v>
      </c>
      <c r="K54" s="49">
        <v>2257219.6428571427</v>
      </c>
      <c r="L54" s="49">
        <v>8572</v>
      </c>
      <c r="M54" s="49">
        <v>8572</v>
      </c>
      <c r="N54" s="50">
        <v>434300</v>
      </c>
      <c r="O54" s="41">
        <f t="shared" si="3"/>
        <v>9028878.6428571418</v>
      </c>
      <c r="P54" s="49">
        <v>0</v>
      </c>
    </row>
    <row r="55" spans="1:16" ht="48" thickBot="1" x14ac:dyDescent="0.3">
      <c r="A55" s="39" t="s">
        <v>284</v>
      </c>
      <c r="B55" s="39" t="s">
        <v>236</v>
      </c>
      <c r="C55" s="40" t="s">
        <v>237</v>
      </c>
      <c r="D55" s="41">
        <f>E55+F55+G55+H55</f>
        <v>110000000</v>
      </c>
      <c r="E55" s="41">
        <v>0</v>
      </c>
      <c r="F55" s="43">
        <v>110000000</v>
      </c>
      <c r="G55" s="41"/>
      <c r="H55" s="41"/>
      <c r="I55" s="43">
        <f t="shared" si="1"/>
        <v>47142858</v>
      </c>
      <c r="J55" s="44">
        <f t="shared" si="2"/>
        <v>41165144</v>
      </c>
      <c r="K55" s="42">
        <f>K56+K57+K58+K59</f>
        <v>14728570</v>
      </c>
      <c r="L55" s="42">
        <f t="shared" ref="L55:M55" si="14">L56+L57+L58+L59</f>
        <v>5318288</v>
      </c>
      <c r="M55" s="42">
        <f t="shared" si="14"/>
        <v>21118286</v>
      </c>
      <c r="N55" s="45">
        <f>N56+N57+N58+N59</f>
        <v>5977714</v>
      </c>
      <c r="O55" s="41">
        <f t="shared" si="3"/>
        <v>157142858</v>
      </c>
      <c r="P55" s="41">
        <v>0</v>
      </c>
    </row>
    <row r="56" spans="1:16" ht="30.75" thickBot="1" x14ac:dyDescent="0.3">
      <c r="A56" s="46" t="s">
        <v>285</v>
      </c>
      <c r="B56" s="46" t="s">
        <v>308</v>
      </c>
      <c r="C56" s="47" t="s">
        <v>237</v>
      </c>
      <c r="D56" s="51">
        <f t="shared" ref="D56:D59" si="15">E56+F56+G56+H56</f>
        <v>40600000</v>
      </c>
      <c r="E56" s="49">
        <v>0</v>
      </c>
      <c r="F56" s="49">
        <v>40600000</v>
      </c>
      <c r="G56" s="49"/>
      <c r="H56" s="49"/>
      <c r="I56" s="49">
        <f t="shared" si="1"/>
        <v>17400000</v>
      </c>
      <c r="J56" s="50">
        <f t="shared" si="2"/>
        <v>15788602</v>
      </c>
      <c r="K56" s="49">
        <v>5800000</v>
      </c>
      <c r="L56" s="49">
        <f>7894301-K56</f>
        <v>2094301</v>
      </c>
      <c r="M56" s="49">
        <v>7894301</v>
      </c>
      <c r="N56" s="50">
        <v>1611398</v>
      </c>
      <c r="O56" s="41">
        <f t="shared" si="3"/>
        <v>58000000</v>
      </c>
      <c r="P56" s="49">
        <v>0</v>
      </c>
    </row>
    <row r="57" spans="1:16" ht="30.75" thickBot="1" x14ac:dyDescent="0.3">
      <c r="A57" s="46" t="s">
        <v>286</v>
      </c>
      <c r="B57" s="46" t="s">
        <v>308</v>
      </c>
      <c r="C57" s="47" t="s">
        <v>237</v>
      </c>
      <c r="D57" s="51">
        <f t="shared" si="15"/>
        <v>4400000</v>
      </c>
      <c r="E57" s="49">
        <v>0</v>
      </c>
      <c r="F57" s="49">
        <v>4400000</v>
      </c>
      <c r="G57" s="49"/>
      <c r="H57" s="49"/>
      <c r="I57" s="49">
        <f t="shared" si="1"/>
        <v>1885716</v>
      </c>
      <c r="J57" s="50">
        <f t="shared" si="2"/>
        <v>0</v>
      </c>
      <c r="K57" s="49">
        <v>0</v>
      </c>
      <c r="L57" s="49">
        <v>0</v>
      </c>
      <c r="M57" s="49">
        <v>0</v>
      </c>
      <c r="N57" s="50">
        <v>1885716</v>
      </c>
      <c r="O57" s="41">
        <f t="shared" si="3"/>
        <v>6285716</v>
      </c>
      <c r="P57" s="49">
        <v>0</v>
      </c>
    </row>
    <row r="58" spans="1:16" ht="30.75" thickBot="1" x14ac:dyDescent="0.3">
      <c r="A58" s="46" t="s">
        <v>287</v>
      </c>
      <c r="B58" s="46" t="s">
        <v>308</v>
      </c>
      <c r="C58" s="47" t="s">
        <v>237</v>
      </c>
      <c r="D58" s="51">
        <f t="shared" si="15"/>
        <v>62500000</v>
      </c>
      <c r="E58" s="49">
        <v>0</v>
      </c>
      <c r="F58" s="49">
        <v>62500000</v>
      </c>
      <c r="G58" s="49"/>
      <c r="H58" s="49"/>
      <c r="I58" s="49">
        <f t="shared" si="1"/>
        <v>26785714</v>
      </c>
      <c r="J58" s="50">
        <f t="shared" si="2"/>
        <v>24305114</v>
      </c>
      <c r="K58" s="49">
        <v>8928570</v>
      </c>
      <c r="L58" s="49">
        <f>12152557-K58</f>
        <v>3223987</v>
      </c>
      <c r="M58" s="49">
        <v>12152557</v>
      </c>
      <c r="N58" s="50">
        <v>2480600</v>
      </c>
      <c r="O58" s="41">
        <f t="shared" si="3"/>
        <v>89285714</v>
      </c>
      <c r="P58" s="49">
        <v>0</v>
      </c>
    </row>
    <row r="59" spans="1:16" ht="30.75" thickBot="1" x14ac:dyDescent="0.3">
      <c r="A59" s="46" t="s">
        <v>288</v>
      </c>
      <c r="B59" s="46" t="s">
        <v>159</v>
      </c>
      <c r="C59" s="47" t="s">
        <v>237</v>
      </c>
      <c r="D59" s="51">
        <f t="shared" si="15"/>
        <v>2500000</v>
      </c>
      <c r="E59" s="51">
        <v>0</v>
      </c>
      <c r="F59" s="51">
        <v>2500000</v>
      </c>
      <c r="G59" s="51"/>
      <c r="H59" s="49"/>
      <c r="I59" s="49">
        <f t="shared" si="1"/>
        <v>1071428</v>
      </c>
      <c r="J59" s="50">
        <f t="shared" si="2"/>
        <v>1071428</v>
      </c>
      <c r="K59" s="49">
        <v>0</v>
      </c>
      <c r="L59" s="49">
        <v>0</v>
      </c>
      <c r="M59" s="49">
        <v>1071428</v>
      </c>
      <c r="N59" s="50">
        <v>0</v>
      </c>
      <c r="O59" s="41">
        <f t="shared" si="3"/>
        <v>3571428</v>
      </c>
      <c r="P59" s="51">
        <v>0</v>
      </c>
    </row>
    <row r="60" spans="1:16" ht="48" thickBot="1" x14ac:dyDescent="0.3">
      <c r="A60" s="39" t="s">
        <v>289</v>
      </c>
      <c r="B60" s="39" t="s">
        <v>236</v>
      </c>
      <c r="C60" s="40" t="s">
        <v>237</v>
      </c>
      <c r="D60" s="41">
        <f>E60+F60+G60+H60</f>
        <v>20000000</v>
      </c>
      <c r="E60" s="41">
        <v>0</v>
      </c>
      <c r="F60" s="43">
        <v>20000000</v>
      </c>
      <c r="G60" s="41"/>
      <c r="H60" s="49"/>
      <c r="I60" s="43">
        <f t="shared" si="1"/>
        <v>5000000</v>
      </c>
      <c r="J60" s="44">
        <f t="shared" si="2"/>
        <v>4366000</v>
      </c>
      <c r="K60" s="43">
        <f>K61</f>
        <v>2500000</v>
      </c>
      <c r="L60" s="43">
        <f t="shared" ref="L60:M60" si="16">L61</f>
        <v>933000</v>
      </c>
      <c r="M60" s="43">
        <f t="shared" si="16"/>
        <v>933000</v>
      </c>
      <c r="N60" s="44">
        <f>N61</f>
        <v>634000</v>
      </c>
      <c r="O60" s="41">
        <f t="shared" si="3"/>
        <v>25000000</v>
      </c>
      <c r="P60" s="41">
        <v>0</v>
      </c>
    </row>
    <row r="61" spans="1:16" ht="45.75" thickBot="1" x14ac:dyDescent="0.3">
      <c r="A61" s="46" t="s">
        <v>290</v>
      </c>
      <c r="B61" s="46" t="s">
        <v>161</v>
      </c>
      <c r="C61" s="47" t="s">
        <v>237</v>
      </c>
      <c r="D61" s="51">
        <f>E61+F61+G61+H61</f>
        <v>20000000</v>
      </c>
      <c r="E61" s="49">
        <v>0</v>
      </c>
      <c r="F61" s="51">
        <v>20000000</v>
      </c>
      <c r="G61" s="49"/>
      <c r="H61" s="49"/>
      <c r="I61" s="49">
        <f t="shared" si="1"/>
        <v>5000000</v>
      </c>
      <c r="J61" s="50">
        <f t="shared" si="2"/>
        <v>4366000</v>
      </c>
      <c r="K61" s="49">
        <v>2500000</v>
      </c>
      <c r="L61" s="49">
        <v>933000</v>
      </c>
      <c r="M61" s="49">
        <v>933000</v>
      </c>
      <c r="N61" s="50">
        <v>634000</v>
      </c>
      <c r="O61" s="41">
        <f t="shared" si="3"/>
        <v>25000000</v>
      </c>
      <c r="P61" s="49">
        <v>0</v>
      </c>
    </row>
    <row r="62" spans="1:16" ht="48" thickBot="1" x14ac:dyDescent="0.3">
      <c r="A62" s="39" t="s">
        <v>291</v>
      </c>
      <c r="B62" s="39" t="s">
        <v>236</v>
      </c>
      <c r="C62" s="40" t="s">
        <v>237</v>
      </c>
      <c r="D62" s="41">
        <f>E62+F62+G62+H62</f>
        <v>30000000</v>
      </c>
      <c r="E62" s="41">
        <v>0</v>
      </c>
      <c r="F62" s="41"/>
      <c r="G62" s="43">
        <f>SUM(G63:G68)</f>
        <v>30000000</v>
      </c>
      <c r="H62" s="41"/>
      <c r="I62" s="43">
        <f t="shared" si="1"/>
        <v>7500000</v>
      </c>
      <c r="J62" s="44">
        <f t="shared" si="2"/>
        <v>5415000</v>
      </c>
      <c r="K62" s="42">
        <f>K63+K64+K65+K66+K67+K68</f>
        <v>5250000</v>
      </c>
      <c r="L62" s="42">
        <f t="shared" ref="L62:M62" si="17">L63+L64+L65+L66+L67+L68</f>
        <v>82500</v>
      </c>
      <c r="M62" s="42">
        <f t="shared" si="17"/>
        <v>82500</v>
      </c>
      <c r="N62" s="45">
        <f>N63+N64+N65+N66+N67+N68</f>
        <v>2085000</v>
      </c>
      <c r="O62" s="41">
        <f t="shared" si="3"/>
        <v>37500000</v>
      </c>
      <c r="P62" s="41">
        <v>0</v>
      </c>
    </row>
    <row r="63" spans="1:16" ht="30.75" thickBot="1" x14ac:dyDescent="0.3">
      <c r="A63" s="46" t="s">
        <v>292</v>
      </c>
      <c r="B63" s="46" t="s">
        <v>120</v>
      </c>
      <c r="C63" s="47" t="s">
        <v>237</v>
      </c>
      <c r="D63" s="51">
        <f t="shared" ref="D63:D68" si="18">E63+F63+G63+H63</f>
        <v>297256</v>
      </c>
      <c r="E63" s="49">
        <v>0</v>
      </c>
      <c r="F63" s="49"/>
      <c r="G63" s="51">
        <v>297256</v>
      </c>
      <c r="H63" s="49"/>
      <c r="I63" s="49">
        <f t="shared" si="1"/>
        <v>74314</v>
      </c>
      <c r="J63" s="50">
        <f t="shared" si="2"/>
        <v>53655</v>
      </c>
      <c r="K63" s="52">
        <v>52020</v>
      </c>
      <c r="L63" s="49">
        <v>817</v>
      </c>
      <c r="M63" s="49">
        <v>818</v>
      </c>
      <c r="N63" s="50">
        <v>20659</v>
      </c>
      <c r="O63" s="41">
        <f t="shared" si="3"/>
        <v>371570</v>
      </c>
      <c r="P63" s="49">
        <v>0</v>
      </c>
    </row>
    <row r="64" spans="1:16" ht="45.75" thickBot="1" x14ac:dyDescent="0.3">
      <c r="A64" s="61" t="s">
        <v>312</v>
      </c>
      <c r="B64" s="46" t="s">
        <v>129</v>
      </c>
      <c r="C64" s="47" t="s">
        <v>237</v>
      </c>
      <c r="D64" s="51">
        <f t="shared" si="18"/>
        <v>10289635</v>
      </c>
      <c r="E64" s="49">
        <v>0</v>
      </c>
      <c r="F64" s="49"/>
      <c r="G64" s="51">
        <v>10289635</v>
      </c>
      <c r="H64" s="49"/>
      <c r="I64" s="49">
        <f t="shared" si="1"/>
        <v>2572409</v>
      </c>
      <c r="J64" s="50">
        <f t="shared" si="2"/>
        <v>1857279</v>
      </c>
      <c r="K64" s="52">
        <v>1800686</v>
      </c>
      <c r="L64" s="49">
        <v>28297</v>
      </c>
      <c r="M64" s="49">
        <v>28296</v>
      </c>
      <c r="N64" s="50">
        <v>715130</v>
      </c>
      <c r="O64" s="41">
        <f t="shared" si="3"/>
        <v>12862044</v>
      </c>
      <c r="P64" s="49">
        <v>0</v>
      </c>
    </row>
    <row r="65" spans="1:16" ht="45.75" thickBot="1" x14ac:dyDescent="0.3">
      <c r="A65" s="46" t="s">
        <v>293</v>
      </c>
      <c r="B65" s="46" t="s">
        <v>133</v>
      </c>
      <c r="C65" s="47" t="s">
        <v>237</v>
      </c>
      <c r="D65" s="51">
        <f t="shared" si="18"/>
        <v>2126524</v>
      </c>
      <c r="E65" s="49">
        <v>0</v>
      </c>
      <c r="F65" s="49"/>
      <c r="G65" s="51">
        <v>2126524</v>
      </c>
      <c r="H65" s="49"/>
      <c r="I65" s="49">
        <f t="shared" si="1"/>
        <v>531631</v>
      </c>
      <c r="J65" s="50">
        <f t="shared" si="2"/>
        <v>383838</v>
      </c>
      <c r="K65" s="52">
        <v>372142</v>
      </c>
      <c r="L65" s="49">
        <v>5848</v>
      </c>
      <c r="M65" s="49">
        <v>5848</v>
      </c>
      <c r="N65" s="50">
        <v>147793</v>
      </c>
      <c r="O65" s="41">
        <f t="shared" si="3"/>
        <v>2658155</v>
      </c>
      <c r="P65" s="49">
        <v>0</v>
      </c>
    </row>
    <row r="66" spans="1:16" ht="30.75" thickBot="1" x14ac:dyDescent="0.3">
      <c r="A66" s="46" t="s">
        <v>294</v>
      </c>
      <c r="B66" s="46" t="s">
        <v>144</v>
      </c>
      <c r="C66" s="47" t="s">
        <v>237</v>
      </c>
      <c r="D66" s="51">
        <f t="shared" si="18"/>
        <v>594511</v>
      </c>
      <c r="E66" s="49">
        <v>0</v>
      </c>
      <c r="F66" s="49"/>
      <c r="G66" s="51">
        <v>594511</v>
      </c>
      <c r="H66" s="49"/>
      <c r="I66" s="49">
        <f t="shared" si="1"/>
        <v>148628</v>
      </c>
      <c r="J66" s="50">
        <f t="shared" si="2"/>
        <v>107309</v>
      </c>
      <c r="K66" s="52">
        <v>104039</v>
      </c>
      <c r="L66" s="49">
        <v>1635</v>
      </c>
      <c r="M66" s="49">
        <v>1635</v>
      </c>
      <c r="N66" s="50">
        <v>41319</v>
      </c>
      <c r="O66" s="41">
        <f t="shared" si="3"/>
        <v>743139</v>
      </c>
      <c r="P66" s="49">
        <v>0</v>
      </c>
    </row>
    <row r="67" spans="1:16" ht="30.75" thickBot="1" x14ac:dyDescent="0.3">
      <c r="A67" s="62" t="s">
        <v>313</v>
      </c>
      <c r="B67" s="62" t="s">
        <v>149</v>
      </c>
      <c r="C67" s="63" t="s">
        <v>237</v>
      </c>
      <c r="D67" s="69">
        <f t="shared" si="18"/>
        <v>5426625.2999999998</v>
      </c>
      <c r="E67" s="64"/>
      <c r="F67" s="64"/>
      <c r="G67" s="70">
        <v>5426625.2999999998</v>
      </c>
      <c r="H67" s="64"/>
      <c r="I67" s="64">
        <f>J67+N67</f>
        <v>1356657</v>
      </c>
      <c r="J67" s="65">
        <f t="shared" si="2"/>
        <v>979518</v>
      </c>
      <c r="K67" s="64">
        <v>949631</v>
      </c>
      <c r="L67" s="64">
        <v>14964</v>
      </c>
      <c r="M67" s="64">
        <v>14923</v>
      </c>
      <c r="N67" s="65">
        <v>377139</v>
      </c>
      <c r="O67" s="66">
        <f t="shared" si="3"/>
        <v>6783282.2999999998</v>
      </c>
      <c r="P67" s="64">
        <v>0</v>
      </c>
    </row>
    <row r="68" spans="1:16" ht="60.75" thickBot="1" x14ac:dyDescent="0.3">
      <c r="A68" s="62" t="s">
        <v>314</v>
      </c>
      <c r="B68" s="62" t="s">
        <v>149</v>
      </c>
      <c r="C68" s="63" t="s">
        <v>237</v>
      </c>
      <c r="D68" s="69">
        <f t="shared" si="18"/>
        <v>11265448.699999999</v>
      </c>
      <c r="E68" s="64">
        <v>0</v>
      </c>
      <c r="F68" s="64"/>
      <c r="G68" s="70">
        <v>11265448.699999999</v>
      </c>
      <c r="H68" s="64"/>
      <c r="I68" s="64">
        <f t="shared" si="1"/>
        <v>2816361</v>
      </c>
      <c r="J68" s="65">
        <f t="shared" si="2"/>
        <v>2033401</v>
      </c>
      <c r="K68" s="64">
        <f>2921113-K67</f>
        <v>1971482</v>
      </c>
      <c r="L68" s="64">
        <v>30939</v>
      </c>
      <c r="M68" s="64">
        <f>45903-M67</f>
        <v>30980</v>
      </c>
      <c r="N68" s="65">
        <f>1160099-N67</f>
        <v>782960</v>
      </c>
      <c r="O68" s="66">
        <f t="shared" si="3"/>
        <v>14081809.699999999</v>
      </c>
      <c r="P68" s="64">
        <v>0</v>
      </c>
    </row>
    <row r="69" spans="1:16" ht="48" thickBot="1" x14ac:dyDescent="0.3">
      <c r="A69" s="39" t="s">
        <v>295</v>
      </c>
      <c r="B69" s="39" t="s">
        <v>236</v>
      </c>
      <c r="C69" s="40"/>
      <c r="D69" s="41">
        <f>E69+F69+G69+H69</f>
        <v>398216109</v>
      </c>
      <c r="E69" s="41">
        <v>0</v>
      </c>
      <c r="F69" s="41"/>
      <c r="G69" s="41"/>
      <c r="H69" s="43">
        <v>398216109</v>
      </c>
      <c r="I69" s="43">
        <f t="shared" si="1"/>
        <v>170664048</v>
      </c>
      <c r="J69" s="44">
        <f t="shared" si="2"/>
        <v>93865226</v>
      </c>
      <c r="K69" s="42">
        <f>K70+K71+K72+K73+K74+K75+K76</f>
        <v>63315174</v>
      </c>
      <c r="L69" s="42">
        <f t="shared" ref="L69:N69" si="19">L70+L71+L72+L73+L74+L75+L76</f>
        <v>17903341</v>
      </c>
      <c r="M69" s="42">
        <f t="shared" si="19"/>
        <v>12646711</v>
      </c>
      <c r="N69" s="45">
        <f t="shared" si="19"/>
        <v>76798822</v>
      </c>
      <c r="O69" s="41">
        <f t="shared" si="3"/>
        <v>568880157</v>
      </c>
      <c r="P69" s="41">
        <v>0</v>
      </c>
    </row>
    <row r="70" spans="1:16" ht="45.75" thickBot="1" x14ac:dyDescent="0.3">
      <c r="A70" s="46" t="s">
        <v>296</v>
      </c>
      <c r="B70" s="46" t="s">
        <v>176</v>
      </c>
      <c r="C70" s="47"/>
      <c r="D70" s="51">
        <f t="shared" ref="D70:D79" si="20">E70+F70+G70+H70</f>
        <v>83000000</v>
      </c>
      <c r="E70" s="49">
        <v>0</v>
      </c>
      <c r="F70" s="49"/>
      <c r="G70" s="49"/>
      <c r="H70" s="49">
        <v>83000000</v>
      </c>
      <c r="I70" s="49">
        <f t="shared" si="1"/>
        <v>35571430</v>
      </c>
      <c r="J70" s="50">
        <f t="shared" si="2"/>
        <v>31987961</v>
      </c>
      <c r="K70" s="49">
        <v>29642857</v>
      </c>
      <c r="L70" s="49">
        <v>1172552</v>
      </c>
      <c r="M70" s="49">
        <v>1172552</v>
      </c>
      <c r="N70" s="50">
        <f>12120389-8536920</f>
        <v>3583469</v>
      </c>
      <c r="O70" s="41">
        <f t="shared" si="3"/>
        <v>118571430</v>
      </c>
      <c r="P70" s="49">
        <v>0</v>
      </c>
    </row>
    <row r="71" spans="1:16" ht="30.75" thickBot="1" x14ac:dyDescent="0.3">
      <c r="A71" s="46" t="s">
        <v>297</v>
      </c>
      <c r="B71" s="46" t="s">
        <v>176</v>
      </c>
      <c r="C71" s="47"/>
      <c r="D71" s="51">
        <f t="shared" si="20"/>
        <v>66000000</v>
      </c>
      <c r="E71" s="49">
        <v>0</v>
      </c>
      <c r="F71" s="49"/>
      <c r="G71" s="49"/>
      <c r="H71" s="49">
        <v>66000000</v>
      </c>
      <c r="I71" s="49">
        <f t="shared" si="1"/>
        <v>28285715</v>
      </c>
      <c r="J71" s="50">
        <f t="shared" si="2"/>
        <v>0</v>
      </c>
      <c r="K71" s="49">
        <v>0</v>
      </c>
      <c r="L71" s="49">
        <v>0</v>
      </c>
      <c r="M71" s="49">
        <v>0</v>
      </c>
      <c r="N71" s="50">
        <v>28285715</v>
      </c>
      <c r="O71" s="41">
        <f t="shared" si="3"/>
        <v>94285715</v>
      </c>
      <c r="P71" s="49">
        <v>0</v>
      </c>
    </row>
    <row r="72" spans="1:16" ht="60.75" thickBot="1" x14ac:dyDescent="0.3">
      <c r="A72" s="46" t="s">
        <v>298</v>
      </c>
      <c r="B72" s="46" t="s">
        <v>176</v>
      </c>
      <c r="C72" s="47"/>
      <c r="D72" s="51">
        <f t="shared" si="20"/>
        <v>35020000</v>
      </c>
      <c r="E72" s="49">
        <v>0</v>
      </c>
      <c r="F72" s="49"/>
      <c r="G72" s="49"/>
      <c r="H72" s="49">
        <v>35020000</v>
      </c>
      <c r="I72" s="49">
        <f t="shared" ref="I72:I80" si="21">J72+N72</f>
        <v>15008571</v>
      </c>
      <c r="J72" s="50">
        <f t="shared" ref="J72:J80" si="22">K72+L72+M72</f>
        <v>9894644</v>
      </c>
      <c r="K72" s="49">
        <f>1428572+3975266</f>
        <v>5403838</v>
      </c>
      <c r="L72" s="49">
        <v>1347242</v>
      </c>
      <c r="M72" s="49">
        <v>3143564</v>
      </c>
      <c r="N72" s="50">
        <v>5113927</v>
      </c>
      <c r="O72" s="41">
        <f t="shared" ref="O72:O79" si="23">D72+I72</f>
        <v>50028571</v>
      </c>
      <c r="P72" s="49">
        <v>0</v>
      </c>
    </row>
    <row r="73" spans="1:16" ht="30.75" thickBot="1" x14ac:dyDescent="0.3">
      <c r="A73" s="46" t="s">
        <v>299</v>
      </c>
      <c r="B73" s="46" t="s">
        <v>176</v>
      </c>
      <c r="C73" s="47"/>
      <c r="D73" s="51">
        <f t="shared" si="20"/>
        <v>79696109</v>
      </c>
      <c r="E73" s="49">
        <v>0</v>
      </c>
      <c r="F73" s="49"/>
      <c r="G73" s="49"/>
      <c r="H73" s="49">
        <v>79696109</v>
      </c>
      <c r="I73" s="49">
        <f t="shared" si="21"/>
        <v>34155475</v>
      </c>
      <c r="J73" s="50">
        <f t="shared" si="22"/>
        <v>13980631</v>
      </c>
      <c r="K73" s="48">
        <v>7514160</v>
      </c>
      <c r="L73" s="48">
        <v>3233236</v>
      </c>
      <c r="M73" s="48">
        <v>3233235</v>
      </c>
      <c r="N73" s="56">
        <f>11637924+8536920</f>
        <v>20174844</v>
      </c>
      <c r="O73" s="41">
        <f t="shared" si="23"/>
        <v>113851584</v>
      </c>
      <c r="P73" s="49">
        <v>0</v>
      </c>
    </row>
    <row r="74" spans="1:16" ht="30.75" thickBot="1" x14ac:dyDescent="0.3">
      <c r="A74" s="46" t="s">
        <v>300</v>
      </c>
      <c r="B74" s="46" t="s">
        <v>176</v>
      </c>
      <c r="C74" s="47"/>
      <c r="D74" s="51">
        <f t="shared" si="20"/>
        <v>55000000</v>
      </c>
      <c r="E74" s="51">
        <v>0</v>
      </c>
      <c r="F74" s="51"/>
      <c r="G74" s="51"/>
      <c r="H74" s="51">
        <v>55000000</v>
      </c>
      <c r="I74" s="49">
        <f t="shared" si="21"/>
        <v>23571429</v>
      </c>
      <c r="J74" s="50">
        <f t="shared" si="22"/>
        <v>15539847</v>
      </c>
      <c r="K74" s="48">
        <v>8486896</v>
      </c>
      <c r="L74" s="48">
        <v>7052951</v>
      </c>
      <c r="M74" s="48">
        <v>0</v>
      </c>
      <c r="N74" s="56">
        <v>8031582</v>
      </c>
      <c r="O74" s="41">
        <f t="shared" si="23"/>
        <v>78571429</v>
      </c>
      <c r="P74" s="51">
        <v>0</v>
      </c>
    </row>
    <row r="75" spans="1:16" ht="45.75" thickBot="1" x14ac:dyDescent="0.3">
      <c r="A75" s="46" t="s">
        <v>301</v>
      </c>
      <c r="B75" s="46" t="s">
        <v>176</v>
      </c>
      <c r="C75" s="47"/>
      <c r="D75" s="51">
        <f t="shared" si="20"/>
        <v>53500000</v>
      </c>
      <c r="E75" s="51">
        <v>0</v>
      </c>
      <c r="F75" s="51"/>
      <c r="G75" s="51"/>
      <c r="H75" s="51">
        <v>53500000</v>
      </c>
      <c r="I75" s="49">
        <f t="shared" si="21"/>
        <v>22928571</v>
      </c>
      <c r="J75" s="50">
        <f t="shared" si="22"/>
        <v>15116033</v>
      </c>
      <c r="K75" s="48">
        <v>8255435</v>
      </c>
      <c r="L75" s="48">
        <v>3430299</v>
      </c>
      <c r="M75" s="48">
        <v>3430299</v>
      </c>
      <c r="N75" s="56">
        <v>7812538</v>
      </c>
      <c r="O75" s="41">
        <f t="shared" si="23"/>
        <v>76428571</v>
      </c>
      <c r="P75" s="51">
        <v>0</v>
      </c>
    </row>
    <row r="76" spans="1:16" ht="60.75" thickBot="1" x14ac:dyDescent="0.3">
      <c r="A76" s="46" t="s">
        <v>302</v>
      </c>
      <c r="B76" s="46" t="s">
        <v>176</v>
      </c>
      <c r="C76" s="47"/>
      <c r="D76" s="51">
        <f t="shared" si="20"/>
        <v>26000000</v>
      </c>
      <c r="E76" s="51">
        <v>0</v>
      </c>
      <c r="F76" s="51"/>
      <c r="G76" s="51"/>
      <c r="H76" s="51">
        <v>26000000</v>
      </c>
      <c r="I76" s="49">
        <f t="shared" si="21"/>
        <v>11142857</v>
      </c>
      <c r="J76" s="50">
        <f t="shared" si="22"/>
        <v>7346110</v>
      </c>
      <c r="K76" s="48">
        <v>4011988</v>
      </c>
      <c r="L76" s="48">
        <v>1667061</v>
      </c>
      <c r="M76" s="48">
        <v>1667061</v>
      </c>
      <c r="N76" s="56">
        <v>3796747</v>
      </c>
      <c r="O76" s="41">
        <f t="shared" si="23"/>
        <v>37142857</v>
      </c>
      <c r="P76" s="51">
        <v>0</v>
      </c>
    </row>
    <row r="77" spans="1:16" ht="48" thickBot="1" x14ac:dyDescent="0.3">
      <c r="A77" s="39" t="s">
        <v>303</v>
      </c>
      <c r="B77" s="39" t="s">
        <v>236</v>
      </c>
      <c r="C77" s="40" t="s">
        <v>237</v>
      </c>
      <c r="D77" s="41">
        <f t="shared" si="20"/>
        <v>49954768</v>
      </c>
      <c r="E77" s="41">
        <v>0</v>
      </c>
      <c r="F77" s="41">
        <v>49954768</v>
      </c>
      <c r="G77" s="41"/>
      <c r="H77" s="41"/>
      <c r="I77" s="43">
        <f t="shared" si="21"/>
        <v>21409187</v>
      </c>
      <c r="J77" s="44">
        <f t="shared" si="22"/>
        <v>21409187</v>
      </c>
      <c r="K77" s="43">
        <v>0</v>
      </c>
      <c r="L77" s="43">
        <v>21409187</v>
      </c>
      <c r="M77" s="43">
        <v>0</v>
      </c>
      <c r="N77" s="44">
        <v>0</v>
      </c>
      <c r="O77" s="41">
        <f t="shared" si="23"/>
        <v>71363955</v>
      </c>
      <c r="P77" s="41">
        <v>0</v>
      </c>
    </row>
    <row r="78" spans="1:16" ht="48" thickBot="1" x14ac:dyDescent="0.3">
      <c r="A78" s="39" t="s">
        <v>304</v>
      </c>
      <c r="B78" s="39" t="s">
        <v>236</v>
      </c>
      <c r="C78" s="40" t="s">
        <v>237</v>
      </c>
      <c r="D78" s="41">
        <f t="shared" si="20"/>
        <v>19759745</v>
      </c>
      <c r="E78" s="41">
        <v>0</v>
      </c>
      <c r="F78" s="41"/>
      <c r="G78" s="41">
        <v>19759745</v>
      </c>
      <c r="H78" s="41"/>
      <c r="I78" s="43">
        <f t="shared" si="21"/>
        <v>8468463</v>
      </c>
      <c r="J78" s="44">
        <f t="shared" si="22"/>
        <v>8468463</v>
      </c>
      <c r="K78" s="43">
        <v>0</v>
      </c>
      <c r="L78" s="43">
        <v>8468463</v>
      </c>
      <c r="M78" s="43">
        <v>0</v>
      </c>
      <c r="N78" s="44">
        <v>0</v>
      </c>
      <c r="O78" s="41">
        <f t="shared" si="23"/>
        <v>28228208</v>
      </c>
      <c r="P78" s="41">
        <v>0</v>
      </c>
    </row>
    <row r="79" spans="1:16" ht="16.5" thickBot="1" x14ac:dyDescent="0.3">
      <c r="A79" s="39" t="s">
        <v>305</v>
      </c>
      <c r="B79" s="39" t="s">
        <v>236</v>
      </c>
      <c r="C79" s="40"/>
      <c r="D79" s="41">
        <f t="shared" si="20"/>
        <v>16592338</v>
      </c>
      <c r="E79" s="41">
        <v>0</v>
      </c>
      <c r="F79" s="41"/>
      <c r="G79" s="41"/>
      <c r="H79" s="42">
        <v>16592338</v>
      </c>
      <c r="I79" s="43">
        <f t="shared" si="21"/>
        <v>7111003</v>
      </c>
      <c r="J79" s="44">
        <f t="shared" si="22"/>
        <v>7111003</v>
      </c>
      <c r="K79" s="43">
        <v>0</v>
      </c>
      <c r="L79" s="43">
        <v>7111003</v>
      </c>
      <c r="M79" s="43">
        <v>0</v>
      </c>
      <c r="N79" s="44">
        <v>0</v>
      </c>
      <c r="O79" s="41">
        <f t="shared" si="23"/>
        <v>23703341</v>
      </c>
      <c r="P79" s="41">
        <v>0</v>
      </c>
    </row>
    <row r="80" spans="1:16" ht="16.5" thickBot="1" x14ac:dyDescent="0.3">
      <c r="A80" s="57" t="s">
        <v>306</v>
      </c>
      <c r="B80" s="57" t="s">
        <v>236</v>
      </c>
      <c r="C80" s="58"/>
      <c r="D80" s="59">
        <f>D79+D78+D77+D69+D62+D60+D55+D36+D31+D28+D25+D14+D6</f>
        <v>2154405816</v>
      </c>
      <c r="E80" s="59">
        <f>E79+E78+E77+E69+E62+E60+E55+E36+E31+E28+E25+E14+E6</f>
        <v>0</v>
      </c>
      <c r="F80" s="59">
        <f>F79+F78+F77+F69+F62+F60+F55+F36+F31+F28+F25+F14+F6</f>
        <v>1251999208</v>
      </c>
      <c r="G80" s="59">
        <f t="shared" ref="G80:H80" si="24">G79+G78+G77+G69+G62+G60+G55+G36+G31+G28+G25+G14+G6</f>
        <v>487598161</v>
      </c>
      <c r="H80" s="59">
        <f t="shared" si="24"/>
        <v>414808447</v>
      </c>
      <c r="I80" s="43">
        <f t="shared" si="21"/>
        <v>914388213.60000002</v>
      </c>
      <c r="J80" s="44">
        <f t="shared" si="22"/>
        <v>642984428.60000002</v>
      </c>
      <c r="K80" s="59">
        <f>K6+K14+K25+K28+K31+K36+K55+K60+K62+K69+K77+K78+K79</f>
        <v>208713123.59999999</v>
      </c>
      <c r="L80" s="59">
        <f>L6+L14+L25+L28+L31+L36+L55+L60+L62+L69+L77+L78+L79</f>
        <v>247071957</v>
      </c>
      <c r="M80" s="59">
        <f>M6+M14+M25+M28+M31+M36+M55+M60+M62+M69+M77+M78+M79</f>
        <v>187199348</v>
      </c>
      <c r="N80" s="60">
        <f t="shared" ref="N80" si="25">N6+N14+N25+N28+N31+N36+N55+N60+N62+N69+N77+N78+N79</f>
        <v>271403785</v>
      </c>
      <c r="O80" s="41">
        <f>D80+I80</f>
        <v>3068794029.5999999</v>
      </c>
      <c r="P80" s="59">
        <v>0</v>
      </c>
    </row>
  </sheetData>
  <mergeCells count="17">
    <mergeCell ref="A1:A5"/>
    <mergeCell ref="B1:B5"/>
    <mergeCell ref="C1:C5"/>
    <mergeCell ref="D1:H1"/>
    <mergeCell ref="J1:M1"/>
    <mergeCell ref="M2:M3"/>
    <mergeCell ref="O1:O3"/>
    <mergeCell ref="P1:P3"/>
    <mergeCell ref="D2:D3"/>
    <mergeCell ref="E2:E3"/>
    <mergeCell ref="F2:F3"/>
    <mergeCell ref="G2:G3"/>
    <mergeCell ref="H2:H3"/>
    <mergeCell ref="I2:I3"/>
    <mergeCell ref="J2:J3"/>
    <mergeCell ref="L2:L3"/>
    <mergeCell ref="N1:N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tabSelected="1" view="pageBreakPreview" topLeftCell="A99" zoomScaleNormal="100" zoomScaleSheetLayoutView="100" workbookViewId="0">
      <selection activeCell="F125" sqref="F125"/>
    </sheetView>
  </sheetViews>
  <sheetFormatPr defaultRowHeight="15" x14ac:dyDescent="0.25"/>
  <cols>
    <col min="1" max="1" width="16.7109375" customWidth="1"/>
    <col min="2" max="2" width="9.140625" style="2"/>
    <col min="3" max="4" width="13.140625" style="2" customWidth="1"/>
    <col min="5" max="5" width="12.5703125" style="3" customWidth="1"/>
    <col min="6" max="6" width="16.7109375" style="4" customWidth="1"/>
    <col min="8" max="8" width="12.42578125" style="5" bestFit="1" customWidth="1"/>
    <col min="9" max="9" width="13.5703125" bestFit="1" customWidth="1"/>
  </cols>
  <sheetData>
    <row r="1" spans="1:9" ht="15.75" thickBot="1" x14ac:dyDescent="0.3">
      <c r="A1" s="27" t="s">
        <v>0</v>
      </c>
    </row>
    <row r="2" spans="1:9" ht="45.75" thickBot="1" x14ac:dyDescent="0.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H2" s="1"/>
    </row>
    <row r="3" spans="1:9" ht="30" customHeight="1" thickBot="1" x14ac:dyDescent="0.3">
      <c r="A3" s="88" t="s">
        <v>7</v>
      </c>
      <c r="B3" s="91" t="s">
        <v>8</v>
      </c>
      <c r="C3" s="9" t="s">
        <v>9</v>
      </c>
      <c r="D3" s="9" t="s">
        <v>10</v>
      </c>
      <c r="E3" s="10" t="s">
        <v>11</v>
      </c>
      <c r="F3" s="11">
        <v>26000000</v>
      </c>
    </row>
    <row r="4" spans="1:9" ht="15.75" thickBot="1" x14ac:dyDescent="0.3">
      <c r="A4" s="89"/>
      <c r="B4" s="92"/>
      <c r="C4" s="94" t="s">
        <v>12</v>
      </c>
      <c r="D4" s="94" t="s">
        <v>10</v>
      </c>
      <c r="E4" s="12" t="s">
        <v>13</v>
      </c>
      <c r="F4" s="13">
        <v>12261759</v>
      </c>
    </row>
    <row r="5" spans="1:9" ht="15.75" thickBot="1" x14ac:dyDescent="0.3">
      <c r="A5" s="89"/>
      <c r="B5" s="92"/>
      <c r="C5" s="95"/>
      <c r="D5" s="95"/>
      <c r="E5" s="12" t="s">
        <v>14</v>
      </c>
      <c r="F5" s="13">
        <v>12261759</v>
      </c>
    </row>
    <row r="6" spans="1:9" ht="15.75" thickBot="1" x14ac:dyDescent="0.3">
      <c r="A6" s="89"/>
      <c r="B6" s="92"/>
      <c r="C6" s="95"/>
      <c r="D6" s="95"/>
      <c r="E6" s="12" t="s">
        <v>15</v>
      </c>
      <c r="F6" s="13">
        <v>6130880</v>
      </c>
    </row>
    <row r="7" spans="1:9" ht="15.75" thickBot="1" x14ac:dyDescent="0.3">
      <c r="A7" s="89"/>
      <c r="B7" s="92"/>
      <c r="C7" s="95"/>
      <c r="D7" s="95"/>
      <c r="E7" s="12" t="s">
        <v>16</v>
      </c>
      <c r="F7" s="13">
        <v>2000000</v>
      </c>
    </row>
    <row r="8" spans="1:9" ht="15.75" thickBot="1" x14ac:dyDescent="0.3">
      <c r="A8" s="89"/>
      <c r="B8" s="92"/>
      <c r="C8" s="96"/>
      <c r="D8" s="96"/>
      <c r="E8" s="12" t="s">
        <v>17</v>
      </c>
      <c r="F8" s="13">
        <v>3406044</v>
      </c>
    </row>
    <row r="9" spans="1:9" ht="15.75" thickBot="1" x14ac:dyDescent="0.3">
      <c r="A9" s="89"/>
      <c r="B9" s="92"/>
      <c r="C9" s="91" t="s">
        <v>18</v>
      </c>
      <c r="D9" s="91" t="s">
        <v>19</v>
      </c>
      <c r="E9" s="10" t="s">
        <v>20</v>
      </c>
      <c r="F9" s="11">
        <v>25300706.875</v>
      </c>
      <c r="G9" s="14"/>
      <c r="I9" s="5"/>
    </row>
    <row r="10" spans="1:9" ht="15.75" thickBot="1" x14ac:dyDescent="0.3">
      <c r="A10" s="89"/>
      <c r="B10" s="92"/>
      <c r="C10" s="92"/>
      <c r="D10" s="92"/>
      <c r="E10" s="10" t="s">
        <v>21</v>
      </c>
      <c r="F10" s="11">
        <v>2024056.55</v>
      </c>
      <c r="G10" s="14"/>
    </row>
    <row r="11" spans="1:9" ht="15.75" thickBot="1" x14ac:dyDescent="0.3">
      <c r="A11" s="89"/>
      <c r="B11" s="92"/>
      <c r="C11" s="93"/>
      <c r="D11" s="93"/>
      <c r="E11" s="10" t="s">
        <v>22</v>
      </c>
      <c r="F11" s="11">
        <v>13156367.575000001</v>
      </c>
      <c r="G11" s="14"/>
    </row>
    <row r="12" spans="1:9" ht="15.75" thickBot="1" x14ac:dyDescent="0.3">
      <c r="A12" s="89"/>
      <c r="B12" s="92"/>
      <c r="C12" s="94" t="s">
        <v>23</v>
      </c>
      <c r="D12" s="94" t="s">
        <v>19</v>
      </c>
      <c r="E12" s="12" t="s">
        <v>20</v>
      </c>
      <c r="F12" s="13">
        <v>21886793.125</v>
      </c>
      <c r="I12" s="5"/>
    </row>
    <row r="13" spans="1:9" ht="15.75" thickBot="1" x14ac:dyDescent="0.3">
      <c r="A13" s="89"/>
      <c r="B13" s="92"/>
      <c r="C13" s="95"/>
      <c r="D13" s="95"/>
      <c r="E13" s="12" t="s">
        <v>21</v>
      </c>
      <c r="F13" s="13">
        <v>1750943.4500000002</v>
      </c>
    </row>
    <row r="14" spans="1:9" ht="15.75" thickBot="1" x14ac:dyDescent="0.3">
      <c r="A14" s="89"/>
      <c r="B14" s="92"/>
      <c r="C14" s="96"/>
      <c r="D14" s="96"/>
      <c r="E14" s="12" t="s">
        <v>22</v>
      </c>
      <c r="F14" s="13">
        <v>11381132.425000001</v>
      </c>
    </row>
    <row r="15" spans="1:9" ht="15.75" thickBot="1" x14ac:dyDescent="0.3">
      <c r="A15" s="89"/>
      <c r="B15" s="92"/>
      <c r="C15" s="91" t="s">
        <v>24</v>
      </c>
      <c r="D15" s="91" t="s">
        <v>25</v>
      </c>
      <c r="E15" s="10" t="s">
        <v>16</v>
      </c>
      <c r="F15" s="11">
        <v>2000000</v>
      </c>
    </row>
    <row r="16" spans="1:9" ht="15.75" thickBot="1" x14ac:dyDescent="0.3">
      <c r="A16" s="89"/>
      <c r="B16" s="92"/>
      <c r="C16" s="93"/>
      <c r="D16" s="93"/>
      <c r="E16" s="10" t="s">
        <v>26</v>
      </c>
      <c r="F16" s="11">
        <v>28000000</v>
      </c>
    </row>
    <row r="17" spans="1:9" ht="15.75" thickBot="1" x14ac:dyDescent="0.3">
      <c r="A17" s="89"/>
      <c r="B17" s="92"/>
      <c r="C17" s="94" t="s">
        <v>27</v>
      </c>
      <c r="D17" s="94" t="s">
        <v>25</v>
      </c>
      <c r="E17" s="12" t="s">
        <v>28</v>
      </c>
      <c r="F17" s="13">
        <v>5000000</v>
      </c>
    </row>
    <row r="18" spans="1:9" ht="15.75" thickBot="1" x14ac:dyDescent="0.3">
      <c r="A18" s="89"/>
      <c r="B18" s="92"/>
      <c r="C18" s="95"/>
      <c r="D18" s="95"/>
      <c r="E18" s="12" t="s">
        <v>29</v>
      </c>
      <c r="F18" s="13">
        <v>5000000</v>
      </c>
    </row>
    <row r="19" spans="1:9" ht="15.75" thickBot="1" x14ac:dyDescent="0.3">
      <c r="A19" s="89"/>
      <c r="B19" s="92"/>
      <c r="C19" s="96"/>
      <c r="D19" s="96"/>
      <c r="E19" s="12" t="s">
        <v>30</v>
      </c>
      <c r="F19" s="13">
        <v>3000000</v>
      </c>
    </row>
    <row r="20" spans="1:9" ht="15.75" thickBot="1" x14ac:dyDescent="0.3">
      <c r="A20" s="89"/>
      <c r="B20" s="92"/>
      <c r="C20" s="91" t="s">
        <v>31</v>
      </c>
      <c r="D20" s="9" t="s">
        <v>25</v>
      </c>
      <c r="E20" s="10" t="s">
        <v>26</v>
      </c>
      <c r="F20" s="11">
        <v>3000000</v>
      </c>
    </row>
    <row r="21" spans="1:9" ht="15.75" thickBot="1" x14ac:dyDescent="0.3">
      <c r="A21" s="90"/>
      <c r="B21" s="93"/>
      <c r="C21" s="93"/>
      <c r="D21" s="9" t="s">
        <v>10</v>
      </c>
      <c r="E21" s="10" t="s">
        <v>32</v>
      </c>
      <c r="F21" s="11">
        <v>3000000</v>
      </c>
    </row>
    <row r="22" spans="1:9" ht="30" customHeight="1" thickBot="1" x14ac:dyDescent="0.3">
      <c r="A22" s="91" t="s">
        <v>33</v>
      </c>
      <c r="B22" s="91" t="s">
        <v>34</v>
      </c>
      <c r="C22" s="15" t="s">
        <v>35</v>
      </c>
      <c r="D22" s="15" t="s">
        <v>36</v>
      </c>
      <c r="E22" s="12" t="s">
        <v>37</v>
      </c>
      <c r="F22" s="13">
        <v>50000000</v>
      </c>
    </row>
    <row r="23" spans="1:9" ht="30" customHeight="1" thickBot="1" x14ac:dyDescent="0.3">
      <c r="A23" s="92"/>
      <c r="B23" s="92"/>
      <c r="C23" s="9" t="s">
        <v>38</v>
      </c>
      <c r="D23" s="9" t="s">
        <v>36</v>
      </c>
      <c r="E23" s="10" t="s">
        <v>39</v>
      </c>
      <c r="F23" s="11">
        <v>9000000</v>
      </c>
    </row>
    <row r="24" spans="1:9" ht="15.75" thickBot="1" x14ac:dyDescent="0.3">
      <c r="A24" s="92"/>
      <c r="B24" s="92"/>
      <c r="C24" s="94" t="s">
        <v>40</v>
      </c>
      <c r="D24" s="94" t="s">
        <v>41</v>
      </c>
      <c r="E24" s="12" t="s">
        <v>37</v>
      </c>
      <c r="F24" s="13">
        <v>7500000</v>
      </c>
    </row>
    <row r="25" spans="1:9" ht="15.75" thickBot="1" x14ac:dyDescent="0.3">
      <c r="A25" s="92"/>
      <c r="B25" s="92"/>
      <c r="C25" s="96"/>
      <c r="D25" s="96"/>
      <c r="E25" s="12" t="s">
        <v>42</v>
      </c>
      <c r="F25" s="13">
        <v>7500000</v>
      </c>
    </row>
    <row r="26" spans="1:9" ht="15.75" thickBot="1" x14ac:dyDescent="0.3">
      <c r="A26" s="92"/>
      <c r="B26" s="92"/>
      <c r="C26" s="91" t="s">
        <v>43</v>
      </c>
      <c r="D26" s="91" t="s">
        <v>41</v>
      </c>
      <c r="E26" s="10" t="s">
        <v>44</v>
      </c>
      <c r="F26" s="11">
        <v>7000000</v>
      </c>
    </row>
    <row r="27" spans="1:9" ht="15.75" thickBot="1" x14ac:dyDescent="0.3">
      <c r="A27" s="92"/>
      <c r="B27" s="92"/>
      <c r="C27" s="92"/>
      <c r="D27" s="92"/>
      <c r="E27" s="10" t="s">
        <v>45</v>
      </c>
      <c r="F27" s="11">
        <v>31750000</v>
      </c>
      <c r="I27" s="16"/>
    </row>
    <row r="28" spans="1:9" ht="15.75" thickBot="1" x14ac:dyDescent="0.3">
      <c r="A28" s="92"/>
      <c r="B28" s="92"/>
      <c r="C28" s="92"/>
      <c r="D28" s="92"/>
      <c r="E28" s="10" t="s">
        <v>46</v>
      </c>
      <c r="F28" s="11">
        <v>7000000</v>
      </c>
    </row>
    <row r="29" spans="1:9" ht="15.75" thickBot="1" x14ac:dyDescent="0.3">
      <c r="A29" s="92"/>
      <c r="B29" s="92"/>
      <c r="C29" s="93"/>
      <c r="D29" s="93"/>
      <c r="E29" s="10" t="s">
        <v>42</v>
      </c>
      <c r="F29" s="11">
        <v>4250000</v>
      </c>
    </row>
    <row r="30" spans="1:9" ht="15.75" thickBot="1" x14ac:dyDescent="0.3">
      <c r="A30" s="92"/>
      <c r="B30" s="92"/>
      <c r="C30" s="94" t="s">
        <v>47</v>
      </c>
      <c r="D30" s="94" t="s">
        <v>48</v>
      </c>
      <c r="E30" s="12" t="s">
        <v>49</v>
      </c>
      <c r="F30" s="13">
        <v>4738796.5740740737</v>
      </c>
      <c r="G30" s="14"/>
    </row>
    <row r="31" spans="1:9" ht="15.75" thickBot="1" x14ac:dyDescent="0.3">
      <c r="A31" s="92"/>
      <c r="B31" s="92"/>
      <c r="C31" s="95"/>
      <c r="D31" s="95"/>
      <c r="E31" s="12" t="s">
        <v>50</v>
      </c>
      <c r="F31" s="13">
        <v>7108194.861111111</v>
      </c>
      <c r="G31" s="14"/>
    </row>
    <row r="32" spans="1:9" ht="15.75" thickBot="1" x14ac:dyDescent="0.3">
      <c r="A32" s="92"/>
      <c r="B32" s="92"/>
      <c r="C32" s="96"/>
      <c r="D32" s="95"/>
      <c r="E32" s="12" t="s">
        <v>51</v>
      </c>
      <c r="F32" s="13">
        <v>39332011.564814813</v>
      </c>
      <c r="G32" s="14"/>
    </row>
    <row r="33" spans="1:6" ht="15.75" thickBot="1" x14ac:dyDescent="0.3">
      <c r="A33" s="92"/>
      <c r="B33" s="92"/>
      <c r="C33" s="91" t="s">
        <v>52</v>
      </c>
      <c r="D33" s="91" t="s">
        <v>48</v>
      </c>
      <c r="E33" s="10" t="s">
        <v>49</v>
      </c>
      <c r="F33" s="11">
        <v>5261203.4259259254</v>
      </c>
    </row>
    <row r="34" spans="1:6" ht="15.75" thickBot="1" x14ac:dyDescent="0.3">
      <c r="A34" s="92"/>
      <c r="B34" s="92"/>
      <c r="C34" s="92"/>
      <c r="D34" s="92"/>
      <c r="E34" s="10" t="s">
        <v>50</v>
      </c>
      <c r="F34" s="11">
        <v>7891805.138888889</v>
      </c>
    </row>
    <row r="35" spans="1:6" ht="15.75" thickBot="1" x14ac:dyDescent="0.3">
      <c r="A35" s="92"/>
      <c r="B35" s="92"/>
      <c r="C35" s="93"/>
      <c r="D35" s="92"/>
      <c r="E35" s="10" t="s">
        <v>51</v>
      </c>
      <c r="F35" s="11">
        <v>43667988.435185187</v>
      </c>
    </row>
    <row r="36" spans="1:6" ht="15.75" thickBot="1" x14ac:dyDescent="0.3">
      <c r="A36" s="92"/>
      <c r="B36" s="92"/>
      <c r="C36" s="94" t="s">
        <v>53</v>
      </c>
      <c r="D36" s="94" t="s">
        <v>54</v>
      </c>
      <c r="E36" s="12" t="s">
        <v>55</v>
      </c>
      <c r="F36" s="13">
        <v>945000</v>
      </c>
    </row>
    <row r="37" spans="1:6" ht="15.75" thickBot="1" x14ac:dyDescent="0.3">
      <c r="A37" s="92"/>
      <c r="B37" s="92"/>
      <c r="C37" s="95"/>
      <c r="D37" s="95"/>
      <c r="E37" s="12" t="s">
        <v>56</v>
      </c>
      <c r="F37" s="13">
        <v>2205000</v>
      </c>
    </row>
    <row r="38" spans="1:6" ht="15.75" thickBot="1" x14ac:dyDescent="0.3">
      <c r="A38" s="92"/>
      <c r="B38" s="92"/>
      <c r="C38" s="95"/>
      <c r="D38" s="95"/>
      <c r="E38" s="12" t="s">
        <v>57</v>
      </c>
      <c r="F38" s="13">
        <v>3500000</v>
      </c>
    </row>
    <row r="39" spans="1:6" ht="15.75" thickBot="1" x14ac:dyDescent="0.3">
      <c r="A39" s="92"/>
      <c r="B39" s="92"/>
      <c r="C39" s="95"/>
      <c r="D39" s="95"/>
      <c r="E39" s="12" t="s">
        <v>58</v>
      </c>
      <c r="F39" s="13">
        <v>8505000</v>
      </c>
    </row>
    <row r="40" spans="1:6" ht="15.75" thickBot="1" x14ac:dyDescent="0.3">
      <c r="A40" s="92"/>
      <c r="B40" s="92"/>
      <c r="C40" s="96"/>
      <c r="D40" s="96"/>
      <c r="E40" s="12" t="s">
        <v>59</v>
      </c>
      <c r="F40" s="13">
        <v>19845000</v>
      </c>
    </row>
    <row r="41" spans="1:6" ht="15.75" thickBot="1" x14ac:dyDescent="0.3">
      <c r="A41" s="92"/>
      <c r="B41" s="92"/>
      <c r="C41" s="91" t="s">
        <v>60</v>
      </c>
      <c r="D41" s="91" t="s">
        <v>61</v>
      </c>
      <c r="E41" s="10" t="s">
        <v>62</v>
      </c>
      <c r="F41" s="11">
        <v>10780000</v>
      </c>
    </row>
    <row r="42" spans="1:6" ht="15.75" thickBot="1" x14ac:dyDescent="0.3">
      <c r="A42" s="92"/>
      <c r="B42" s="92"/>
      <c r="C42" s="93"/>
      <c r="D42" s="93"/>
      <c r="E42" s="10" t="s">
        <v>63</v>
      </c>
      <c r="F42" s="11">
        <v>3320000</v>
      </c>
    </row>
    <row r="43" spans="1:6" ht="15.75" thickBot="1" x14ac:dyDescent="0.3">
      <c r="A43" s="98"/>
      <c r="B43" s="92"/>
      <c r="C43" s="94" t="s">
        <v>64</v>
      </c>
      <c r="D43" s="94" t="s">
        <v>61</v>
      </c>
      <c r="E43" s="12" t="s">
        <v>65</v>
      </c>
      <c r="F43" s="13">
        <v>10000000</v>
      </c>
    </row>
    <row r="44" spans="1:6" ht="15.75" thickBot="1" x14ac:dyDescent="0.3">
      <c r="A44" s="98"/>
      <c r="B44" s="92"/>
      <c r="C44" s="95"/>
      <c r="D44" s="95"/>
      <c r="E44" s="12" t="s">
        <v>66</v>
      </c>
      <c r="F44" s="13">
        <v>14000000</v>
      </c>
    </row>
    <row r="45" spans="1:6" ht="15.75" thickBot="1" x14ac:dyDescent="0.3">
      <c r="A45" s="92"/>
      <c r="B45" s="92"/>
      <c r="C45" s="96"/>
      <c r="D45" s="96"/>
      <c r="E45" s="12" t="s">
        <v>67</v>
      </c>
      <c r="F45" s="13">
        <v>6000000</v>
      </c>
    </row>
    <row r="46" spans="1:6" ht="15.75" thickBot="1" x14ac:dyDescent="0.3">
      <c r="A46" s="92"/>
      <c r="B46" s="92"/>
      <c r="C46" s="91" t="s">
        <v>68</v>
      </c>
      <c r="D46" s="91" t="s">
        <v>69</v>
      </c>
      <c r="E46" s="10" t="s">
        <v>309</v>
      </c>
      <c r="F46" s="11">
        <v>3000000</v>
      </c>
    </row>
    <row r="47" spans="1:6" ht="15.75" thickBot="1" x14ac:dyDescent="0.3">
      <c r="A47" s="92"/>
      <c r="B47" s="92"/>
      <c r="C47" s="92"/>
      <c r="D47" s="92"/>
      <c r="E47" s="10" t="s">
        <v>70</v>
      </c>
      <c r="F47" s="11">
        <v>2000000</v>
      </c>
    </row>
    <row r="48" spans="1:6" ht="15.75" thickBot="1" x14ac:dyDescent="0.3">
      <c r="A48" s="92"/>
      <c r="B48" s="92"/>
      <c r="C48" s="92"/>
      <c r="D48" s="92"/>
      <c r="E48" s="10" t="s">
        <v>71</v>
      </c>
      <c r="F48" s="11">
        <v>1500000</v>
      </c>
    </row>
    <row r="49" spans="1:9" ht="15.75" thickBot="1" x14ac:dyDescent="0.3">
      <c r="A49" s="92"/>
      <c r="B49" s="92"/>
      <c r="C49" s="92"/>
      <c r="D49" s="92"/>
      <c r="E49" s="10" t="s">
        <v>72</v>
      </c>
      <c r="F49" s="11">
        <v>12000000</v>
      </c>
    </row>
    <row r="50" spans="1:9" ht="15.75" thickBot="1" x14ac:dyDescent="0.3">
      <c r="A50" s="93"/>
      <c r="B50" s="93"/>
      <c r="C50" s="93"/>
      <c r="D50" s="93"/>
      <c r="E50" s="10" t="s">
        <v>73</v>
      </c>
      <c r="F50" s="11">
        <v>1500000</v>
      </c>
    </row>
    <row r="51" spans="1:9" ht="15.75" thickBot="1" x14ac:dyDescent="0.3">
      <c r="A51" s="91" t="s">
        <v>74</v>
      </c>
      <c r="B51" s="91" t="s">
        <v>34</v>
      </c>
      <c r="C51" s="94" t="s">
        <v>75</v>
      </c>
      <c r="D51" s="94" t="s">
        <v>76</v>
      </c>
      <c r="E51" s="12" t="s">
        <v>70</v>
      </c>
      <c r="F51" s="13">
        <v>5163337.5512472549</v>
      </c>
      <c r="G51" s="14"/>
      <c r="I51" s="17"/>
    </row>
    <row r="52" spans="1:9" ht="15.75" thickBot="1" x14ac:dyDescent="0.3">
      <c r="A52" s="92"/>
      <c r="B52" s="92"/>
      <c r="C52" s="95"/>
      <c r="D52" s="95"/>
      <c r="E52" s="12" t="s">
        <v>77</v>
      </c>
      <c r="F52" s="13">
        <v>20653350.20498902</v>
      </c>
      <c r="G52" s="14"/>
    </row>
    <row r="53" spans="1:9" ht="15.75" thickBot="1" x14ac:dyDescent="0.3">
      <c r="A53" s="92"/>
      <c r="B53" s="92"/>
      <c r="C53" s="95"/>
      <c r="D53" s="95"/>
      <c r="E53" s="12" t="s">
        <v>78</v>
      </c>
      <c r="F53" s="13">
        <v>10326675.10249451</v>
      </c>
      <c r="G53" s="14"/>
    </row>
    <row r="54" spans="1:9" ht="15.75" thickBot="1" x14ac:dyDescent="0.3">
      <c r="A54" s="92"/>
      <c r="B54" s="92"/>
      <c r="C54" s="95"/>
      <c r="D54" s="95"/>
      <c r="E54" s="12" t="s">
        <v>79</v>
      </c>
      <c r="F54" s="13">
        <v>10384855.590021962</v>
      </c>
      <c r="G54" s="14"/>
    </row>
    <row r="55" spans="1:9" ht="15.75" thickBot="1" x14ac:dyDescent="0.3">
      <c r="A55" s="92"/>
      <c r="B55" s="92"/>
      <c r="C55" s="96"/>
      <c r="D55" s="96"/>
      <c r="E55" s="12" t="s">
        <v>80</v>
      </c>
      <c r="F55" s="13">
        <v>5163337.5512472549</v>
      </c>
      <c r="G55" s="14"/>
    </row>
    <row r="56" spans="1:9" ht="15.75" thickBot="1" x14ac:dyDescent="0.3">
      <c r="A56" s="92"/>
      <c r="B56" s="92"/>
      <c r="C56" s="91" t="s">
        <v>81</v>
      </c>
      <c r="D56" s="91" t="s">
        <v>76</v>
      </c>
      <c r="E56" s="10" t="s">
        <v>70</v>
      </c>
      <c r="F56" s="11">
        <v>11836662.448752746</v>
      </c>
    </row>
    <row r="57" spans="1:9" ht="15.75" thickBot="1" x14ac:dyDescent="0.3">
      <c r="A57" s="92"/>
      <c r="B57" s="92"/>
      <c r="C57" s="92"/>
      <c r="D57" s="92"/>
      <c r="E57" s="10" t="s">
        <v>77</v>
      </c>
      <c r="F57" s="11">
        <v>47346649.795010984</v>
      </c>
    </row>
    <row r="58" spans="1:9" ht="15.75" thickBot="1" x14ac:dyDescent="0.3">
      <c r="A58" s="92"/>
      <c r="B58" s="92"/>
      <c r="C58" s="92"/>
      <c r="D58" s="92"/>
      <c r="E58" s="10" t="s">
        <v>78</v>
      </c>
      <c r="F58" s="11">
        <v>23673324.897505492</v>
      </c>
    </row>
    <row r="59" spans="1:9" ht="15.75" thickBot="1" x14ac:dyDescent="0.3">
      <c r="A59" s="92"/>
      <c r="B59" s="92"/>
      <c r="C59" s="92"/>
      <c r="D59" s="92"/>
      <c r="E59" s="10" t="s">
        <v>79</v>
      </c>
      <c r="F59" s="11">
        <v>23806700.409978036</v>
      </c>
    </row>
    <row r="60" spans="1:9" ht="15.75" thickBot="1" x14ac:dyDescent="0.3">
      <c r="A60" s="93"/>
      <c r="B60" s="93"/>
      <c r="C60" s="93"/>
      <c r="D60" s="93"/>
      <c r="E60" s="10" t="s">
        <v>80</v>
      </c>
      <c r="F60" s="11">
        <v>11836662.448752746</v>
      </c>
    </row>
    <row r="61" spans="1:9" ht="15.75" thickBot="1" x14ac:dyDescent="0.3">
      <c r="A61" s="91" t="s">
        <v>82</v>
      </c>
      <c r="B61" s="91" t="s">
        <v>83</v>
      </c>
      <c r="C61" s="94" t="s">
        <v>84</v>
      </c>
      <c r="D61" s="94" t="s">
        <v>85</v>
      </c>
      <c r="E61" s="12" t="s">
        <v>86</v>
      </c>
      <c r="F61" s="13">
        <v>29000000</v>
      </c>
    </row>
    <row r="62" spans="1:9" ht="15.75" thickBot="1" x14ac:dyDescent="0.3">
      <c r="A62" s="92"/>
      <c r="B62" s="92"/>
      <c r="C62" s="96"/>
      <c r="D62" s="96"/>
      <c r="E62" s="12" t="s">
        <v>87</v>
      </c>
      <c r="F62" s="13">
        <v>100000000</v>
      </c>
    </row>
    <row r="63" spans="1:9" ht="15.75" thickBot="1" x14ac:dyDescent="0.3">
      <c r="A63" s="92"/>
      <c r="B63" s="92"/>
      <c r="C63" s="91" t="s">
        <v>88</v>
      </c>
      <c r="D63" s="91" t="s">
        <v>85</v>
      </c>
      <c r="E63" s="10" t="s">
        <v>89</v>
      </c>
      <c r="F63" s="11">
        <v>32150974</v>
      </c>
    </row>
    <row r="64" spans="1:9" ht="15.75" thickBot="1" x14ac:dyDescent="0.3">
      <c r="A64" s="97"/>
      <c r="B64" s="93"/>
      <c r="C64" s="93"/>
      <c r="D64" s="93"/>
      <c r="E64" s="10" t="s">
        <v>90</v>
      </c>
      <c r="F64" s="11">
        <v>30000000</v>
      </c>
    </row>
    <row r="65" spans="1:9" ht="15.75" thickBot="1" x14ac:dyDescent="0.3">
      <c r="A65" s="91" t="s">
        <v>91</v>
      </c>
      <c r="B65" s="91" t="s">
        <v>92</v>
      </c>
      <c r="C65" s="94" t="s">
        <v>93</v>
      </c>
      <c r="D65" s="94" t="s">
        <v>94</v>
      </c>
      <c r="E65" s="12" t="s">
        <v>95</v>
      </c>
      <c r="F65" s="13">
        <v>5000000</v>
      </c>
    </row>
    <row r="66" spans="1:9" ht="15.75" thickBot="1" x14ac:dyDescent="0.3">
      <c r="A66" s="92"/>
      <c r="B66" s="92"/>
      <c r="C66" s="95"/>
      <c r="D66" s="95"/>
      <c r="E66" s="12" t="s">
        <v>96</v>
      </c>
      <c r="F66" s="13">
        <v>15000000</v>
      </c>
    </row>
    <row r="67" spans="1:9" ht="15.75" thickBot="1" x14ac:dyDescent="0.3">
      <c r="A67" s="92"/>
      <c r="B67" s="92"/>
      <c r="C67" s="96"/>
      <c r="D67" s="96"/>
      <c r="E67" s="12" t="s">
        <v>97</v>
      </c>
      <c r="F67" s="13">
        <v>24000000</v>
      </c>
    </row>
    <row r="68" spans="1:9" ht="15.75" thickBot="1" x14ac:dyDescent="0.3">
      <c r="A68" s="92"/>
      <c r="B68" s="92"/>
      <c r="C68" s="91" t="s">
        <v>98</v>
      </c>
      <c r="D68" s="91" t="s">
        <v>99</v>
      </c>
      <c r="E68" s="10" t="s">
        <v>100</v>
      </c>
      <c r="F68" s="11">
        <v>2000000</v>
      </c>
    </row>
    <row r="69" spans="1:9" ht="15.75" thickBot="1" x14ac:dyDescent="0.3">
      <c r="A69" s="92"/>
      <c r="B69" s="92"/>
      <c r="C69" s="93"/>
      <c r="D69" s="93"/>
      <c r="E69" s="10" t="s">
        <v>101</v>
      </c>
      <c r="F69" s="11">
        <v>8000000</v>
      </c>
    </row>
    <row r="70" spans="1:9" ht="15.75" thickBot="1" x14ac:dyDescent="0.3">
      <c r="A70" s="92"/>
      <c r="B70" s="92"/>
      <c r="C70" s="94" t="s">
        <v>102</v>
      </c>
      <c r="D70" s="94" t="s">
        <v>103</v>
      </c>
      <c r="E70" s="12" t="s">
        <v>104</v>
      </c>
      <c r="F70" s="13">
        <v>46200000</v>
      </c>
    </row>
    <row r="71" spans="1:9" ht="15.75" thickBot="1" x14ac:dyDescent="0.3">
      <c r="A71" s="92"/>
      <c r="B71" s="92"/>
      <c r="C71" s="96"/>
      <c r="D71" s="96"/>
      <c r="E71" s="12" t="s">
        <v>105</v>
      </c>
      <c r="F71" s="13">
        <v>19800000</v>
      </c>
    </row>
    <row r="72" spans="1:9" ht="15.75" thickBot="1" x14ac:dyDescent="0.3">
      <c r="A72" s="92"/>
      <c r="B72" s="92"/>
      <c r="C72" s="91" t="s">
        <v>106</v>
      </c>
      <c r="D72" s="91" t="s">
        <v>107</v>
      </c>
      <c r="E72" s="10" t="s">
        <v>108</v>
      </c>
      <c r="F72" s="11">
        <v>8000000</v>
      </c>
    </row>
    <row r="73" spans="1:9" ht="15.75" thickBot="1" x14ac:dyDescent="0.3">
      <c r="A73" s="93"/>
      <c r="B73" s="93"/>
      <c r="C73" s="93"/>
      <c r="D73" s="93"/>
      <c r="E73" s="10" t="s">
        <v>109</v>
      </c>
      <c r="F73" s="11">
        <v>65041468</v>
      </c>
    </row>
    <row r="74" spans="1:9" ht="15.75" thickBot="1" x14ac:dyDescent="0.3">
      <c r="A74" s="91" t="s">
        <v>110</v>
      </c>
      <c r="B74" s="91" t="s">
        <v>92</v>
      </c>
      <c r="C74" s="94" t="s">
        <v>111</v>
      </c>
      <c r="D74" s="94" t="s">
        <v>112</v>
      </c>
      <c r="E74" s="12" t="s">
        <v>113</v>
      </c>
      <c r="F74" s="13">
        <v>54375000</v>
      </c>
    </row>
    <row r="75" spans="1:9" ht="15.75" thickBot="1" x14ac:dyDescent="0.3">
      <c r="A75" s="92"/>
      <c r="B75" s="92"/>
      <c r="C75" s="96"/>
      <c r="D75" s="96"/>
      <c r="E75" s="12" t="s">
        <v>114</v>
      </c>
      <c r="F75" s="13">
        <v>20625000</v>
      </c>
    </row>
    <row r="76" spans="1:9" ht="15.75" thickBot="1" x14ac:dyDescent="0.3">
      <c r="A76" s="92"/>
      <c r="B76" s="92"/>
      <c r="C76" s="91" t="s">
        <v>115</v>
      </c>
      <c r="D76" s="91" t="s">
        <v>112</v>
      </c>
      <c r="E76" s="10" t="s">
        <v>113</v>
      </c>
      <c r="F76" s="11">
        <v>1050000</v>
      </c>
    </row>
    <row r="77" spans="1:9" ht="15.75" thickBot="1" x14ac:dyDescent="0.3">
      <c r="A77" s="92"/>
      <c r="B77" s="92"/>
      <c r="C77" s="93"/>
      <c r="D77" s="93"/>
      <c r="E77" s="10" t="s">
        <v>114</v>
      </c>
      <c r="F77" s="11">
        <v>1400000</v>
      </c>
    </row>
    <row r="78" spans="1:9" ht="30" customHeight="1" thickBot="1" x14ac:dyDescent="0.3">
      <c r="A78" s="92"/>
      <c r="B78" s="92"/>
      <c r="C78" s="18" t="s">
        <v>116</v>
      </c>
      <c r="D78" s="18" t="s">
        <v>117</v>
      </c>
      <c r="E78" s="12" t="s">
        <v>118</v>
      </c>
      <c r="F78" s="13">
        <v>15000000</v>
      </c>
    </row>
    <row r="79" spans="1:9" ht="15.75" thickBot="1" x14ac:dyDescent="0.3">
      <c r="A79" s="92"/>
      <c r="B79" s="92"/>
      <c r="C79" s="91" t="s">
        <v>119</v>
      </c>
      <c r="D79" s="91" t="s">
        <v>120</v>
      </c>
      <c r="E79" s="10" t="s">
        <v>121</v>
      </c>
      <c r="F79" s="11">
        <v>7042673</v>
      </c>
      <c r="G79" s="14"/>
      <c r="I79" s="5"/>
    </row>
    <row r="80" spans="1:9" ht="15.75" thickBot="1" x14ac:dyDescent="0.3">
      <c r="A80" s="92"/>
      <c r="B80" s="92"/>
      <c r="C80" s="92"/>
      <c r="D80" s="92"/>
      <c r="E80" s="10" t="s">
        <v>122</v>
      </c>
      <c r="F80" s="11">
        <v>33000000</v>
      </c>
      <c r="G80" s="14"/>
    </row>
    <row r="81" spans="1:9" ht="15.75" thickBot="1" x14ac:dyDescent="0.3">
      <c r="A81" s="92"/>
      <c r="B81" s="92"/>
      <c r="C81" s="93"/>
      <c r="D81" s="93"/>
      <c r="E81" s="10" t="s">
        <v>123</v>
      </c>
      <c r="F81" s="11">
        <v>7718296</v>
      </c>
      <c r="G81" s="14"/>
    </row>
    <row r="82" spans="1:9" ht="30" customHeight="1" thickBot="1" x14ac:dyDescent="0.3">
      <c r="A82" s="92"/>
      <c r="B82" s="92"/>
      <c r="C82" s="15" t="s">
        <v>124</v>
      </c>
      <c r="D82" s="15" t="s">
        <v>120</v>
      </c>
      <c r="E82" s="12" t="s">
        <v>121</v>
      </c>
      <c r="F82" s="13">
        <v>2091990</v>
      </c>
    </row>
    <row r="83" spans="1:9" ht="30" customHeight="1" thickBot="1" x14ac:dyDescent="0.3">
      <c r="A83" s="92"/>
      <c r="B83" s="92"/>
      <c r="C83" s="19" t="s">
        <v>125</v>
      </c>
      <c r="D83" s="19" t="s">
        <v>126</v>
      </c>
      <c r="E83" s="20" t="s">
        <v>127</v>
      </c>
      <c r="F83" s="21">
        <v>31708333</v>
      </c>
    </row>
    <row r="84" spans="1:9" ht="15.75" thickBot="1" x14ac:dyDescent="0.3">
      <c r="A84" s="92"/>
      <c r="B84" s="92"/>
      <c r="C84" s="94" t="s">
        <v>128</v>
      </c>
      <c r="D84" s="94" t="s">
        <v>129</v>
      </c>
      <c r="E84" s="12" t="s">
        <v>130</v>
      </c>
      <c r="F84" s="13">
        <v>4779152.6722852672</v>
      </c>
      <c r="G84" s="14"/>
      <c r="I84" s="5"/>
    </row>
    <row r="85" spans="1:9" ht="15.75" thickBot="1" x14ac:dyDescent="0.3">
      <c r="A85" s="92"/>
      <c r="B85" s="92"/>
      <c r="C85" s="96"/>
      <c r="D85" s="96"/>
      <c r="E85" s="12" t="s">
        <v>127</v>
      </c>
      <c r="F85" s="13">
        <v>38290611.327714734</v>
      </c>
      <c r="G85" s="14"/>
    </row>
    <row r="86" spans="1:9" ht="15.75" thickBot="1" x14ac:dyDescent="0.3">
      <c r="A86" s="92"/>
      <c r="B86" s="92"/>
      <c r="C86" s="91" t="s">
        <v>131</v>
      </c>
      <c r="D86" s="91" t="s">
        <v>129</v>
      </c>
      <c r="E86" s="10" t="s">
        <v>130</v>
      </c>
      <c r="F86" s="11">
        <v>1461315.3277147326</v>
      </c>
    </row>
    <row r="87" spans="1:9" ht="15.75" thickBot="1" x14ac:dyDescent="0.3">
      <c r="A87" s="92"/>
      <c r="B87" s="92"/>
      <c r="C87" s="93"/>
      <c r="D87" s="93"/>
      <c r="E87" s="10" t="s">
        <v>127</v>
      </c>
      <c r="F87" s="11">
        <v>11708070.672285268</v>
      </c>
    </row>
    <row r="88" spans="1:9" ht="30" customHeight="1" thickBot="1" x14ac:dyDescent="0.3">
      <c r="A88" s="92"/>
      <c r="B88" s="92"/>
      <c r="C88" s="18" t="s">
        <v>132</v>
      </c>
      <c r="D88" s="18" t="s">
        <v>133</v>
      </c>
      <c r="E88" s="12" t="s">
        <v>134</v>
      </c>
      <c r="F88" s="13">
        <v>23463782</v>
      </c>
    </row>
    <row r="89" spans="1:9" ht="15.75" thickBot="1" x14ac:dyDescent="0.3">
      <c r="A89" s="92"/>
      <c r="B89" s="92"/>
      <c r="C89" s="91" t="s">
        <v>135</v>
      </c>
      <c r="D89" s="91" t="s">
        <v>136</v>
      </c>
      <c r="E89" s="10" t="s">
        <v>114</v>
      </c>
      <c r="F89" s="11">
        <v>3000000</v>
      </c>
    </row>
    <row r="90" spans="1:9" ht="15.75" thickBot="1" x14ac:dyDescent="0.3">
      <c r="A90" s="92"/>
      <c r="B90" s="92"/>
      <c r="C90" s="93"/>
      <c r="D90" s="93"/>
      <c r="E90" s="10" t="s">
        <v>137</v>
      </c>
      <c r="F90" s="11">
        <v>38036218</v>
      </c>
    </row>
    <row r="91" spans="1:9" ht="30" customHeight="1" thickBot="1" x14ac:dyDescent="0.3">
      <c r="A91" s="92"/>
      <c r="B91" s="92"/>
      <c r="C91" s="18" t="s">
        <v>138</v>
      </c>
      <c r="D91" s="18" t="s">
        <v>136</v>
      </c>
      <c r="E91" s="12" t="s">
        <v>139</v>
      </c>
      <c r="F91" s="13">
        <v>19261950</v>
      </c>
    </row>
    <row r="92" spans="1:9" ht="30" customHeight="1" thickBot="1" x14ac:dyDescent="0.3">
      <c r="A92" s="92"/>
      <c r="B92" s="92"/>
      <c r="C92" s="19" t="s">
        <v>140</v>
      </c>
      <c r="D92" s="19" t="s">
        <v>141</v>
      </c>
      <c r="E92" s="10" t="s">
        <v>142</v>
      </c>
      <c r="F92" s="11">
        <v>14000000</v>
      </c>
    </row>
    <row r="93" spans="1:9" ht="15.75" thickBot="1" x14ac:dyDescent="0.3">
      <c r="A93" s="92"/>
      <c r="B93" s="92"/>
      <c r="C93" s="94" t="s">
        <v>143</v>
      </c>
      <c r="D93" s="94" t="s">
        <v>144</v>
      </c>
      <c r="E93" s="12" t="s">
        <v>145</v>
      </c>
      <c r="F93" s="13">
        <v>40433275</v>
      </c>
      <c r="G93" s="14"/>
      <c r="I93" s="5"/>
    </row>
    <row r="94" spans="1:9" ht="15.75" thickBot="1" x14ac:dyDescent="0.3">
      <c r="A94" s="92"/>
      <c r="B94" s="92"/>
      <c r="C94" s="96"/>
      <c r="D94" s="96"/>
      <c r="E94" s="12" t="s">
        <v>146</v>
      </c>
      <c r="F94" s="13">
        <v>15724052</v>
      </c>
      <c r="G94" s="14"/>
    </row>
    <row r="95" spans="1:9" ht="30" customHeight="1" thickBot="1" x14ac:dyDescent="0.3">
      <c r="A95" s="92"/>
      <c r="B95" s="92"/>
      <c r="C95" s="9" t="s">
        <v>147</v>
      </c>
      <c r="D95" s="9" t="s">
        <v>144</v>
      </c>
      <c r="E95" s="10" t="s">
        <v>145</v>
      </c>
      <c r="F95" s="11">
        <v>7442027</v>
      </c>
    </row>
    <row r="96" spans="1:9" ht="30" customHeight="1" thickBot="1" x14ac:dyDescent="0.3">
      <c r="A96" s="92"/>
      <c r="B96" s="92"/>
      <c r="C96" s="18" t="s">
        <v>148</v>
      </c>
      <c r="D96" s="18" t="s">
        <v>149</v>
      </c>
      <c r="E96" s="22" t="s">
        <v>150</v>
      </c>
      <c r="F96" s="23">
        <v>21444325</v>
      </c>
    </row>
    <row r="97" spans="1:6" ht="30" customHeight="1" thickBot="1" x14ac:dyDescent="0.3">
      <c r="A97" s="92"/>
      <c r="B97" s="92"/>
      <c r="C97" s="19" t="s">
        <v>151</v>
      </c>
      <c r="D97" s="19" t="s">
        <v>149</v>
      </c>
      <c r="E97" s="10" t="s">
        <v>150</v>
      </c>
      <c r="F97" s="11">
        <v>13562130</v>
      </c>
    </row>
    <row r="98" spans="1:6" ht="30" customHeight="1" thickBot="1" x14ac:dyDescent="0.3">
      <c r="A98" s="92"/>
      <c r="B98" s="92"/>
      <c r="C98" s="18" t="s">
        <v>152</v>
      </c>
      <c r="D98" s="18" t="s">
        <v>149</v>
      </c>
      <c r="E98" s="12" t="s">
        <v>153</v>
      </c>
      <c r="F98" s="13">
        <v>4900000</v>
      </c>
    </row>
    <row r="99" spans="1:6" ht="15.75" thickBot="1" x14ac:dyDescent="0.3">
      <c r="A99" s="92"/>
      <c r="B99" s="92"/>
      <c r="C99" s="91" t="s">
        <v>154</v>
      </c>
      <c r="D99" s="91" t="s">
        <v>149</v>
      </c>
      <c r="E99" s="10" t="s">
        <v>150</v>
      </c>
      <c r="F99" s="24">
        <v>4320215</v>
      </c>
    </row>
    <row r="100" spans="1:6" ht="15.75" thickBot="1" x14ac:dyDescent="0.3">
      <c r="A100" s="93"/>
      <c r="B100" s="93"/>
      <c r="C100" s="93"/>
      <c r="D100" s="93"/>
      <c r="E100" s="10" t="s">
        <v>155</v>
      </c>
      <c r="F100" s="11">
        <v>2000000</v>
      </c>
    </row>
    <row r="101" spans="1:6" ht="15.75" thickBot="1" x14ac:dyDescent="0.3">
      <c r="A101" s="91" t="s">
        <v>156</v>
      </c>
      <c r="B101" s="91" t="s">
        <v>157</v>
      </c>
      <c r="C101" s="94" t="s">
        <v>158</v>
      </c>
      <c r="D101" s="18" t="s">
        <v>159</v>
      </c>
      <c r="E101" s="12" t="s">
        <v>160</v>
      </c>
      <c r="F101" s="13">
        <v>32680000</v>
      </c>
    </row>
    <row r="102" spans="1:6" ht="15.75" thickBot="1" x14ac:dyDescent="0.3">
      <c r="A102" s="92"/>
      <c r="B102" s="92"/>
      <c r="C102" s="96"/>
      <c r="D102" s="18" t="s">
        <v>161</v>
      </c>
      <c r="E102" s="12" t="s">
        <v>160</v>
      </c>
      <c r="F102" s="13">
        <v>7920000</v>
      </c>
    </row>
    <row r="103" spans="1:6" ht="15.75" thickBot="1" x14ac:dyDescent="0.3">
      <c r="A103" s="92"/>
      <c r="B103" s="92"/>
      <c r="C103" s="91" t="s">
        <v>162</v>
      </c>
      <c r="D103" s="19" t="s">
        <v>159</v>
      </c>
      <c r="E103" s="10" t="s">
        <v>160</v>
      </c>
      <c r="F103" s="11">
        <v>3520000</v>
      </c>
    </row>
    <row r="104" spans="1:6" ht="15.75" thickBot="1" x14ac:dyDescent="0.3">
      <c r="A104" s="92"/>
      <c r="B104" s="92"/>
      <c r="C104" s="93"/>
      <c r="D104" s="19" t="s">
        <v>161</v>
      </c>
      <c r="E104" s="10" t="s">
        <v>160</v>
      </c>
      <c r="F104" s="11">
        <v>880000</v>
      </c>
    </row>
    <row r="105" spans="1:6" ht="15.75" customHeight="1" thickBot="1" x14ac:dyDescent="0.3">
      <c r="A105" s="92"/>
      <c r="B105" s="92"/>
      <c r="C105" s="94" t="s">
        <v>163</v>
      </c>
      <c r="D105" s="94" t="s">
        <v>159</v>
      </c>
      <c r="E105" s="12" t="s">
        <v>108</v>
      </c>
      <c r="F105" s="25">
        <v>23500000</v>
      </c>
    </row>
    <row r="106" spans="1:6" ht="15.75" thickBot="1" x14ac:dyDescent="0.3">
      <c r="A106" s="92"/>
      <c r="B106" s="92"/>
      <c r="C106" s="95"/>
      <c r="D106" s="96"/>
      <c r="E106" s="12" t="s">
        <v>109</v>
      </c>
      <c r="F106" s="25">
        <v>26700000</v>
      </c>
    </row>
    <row r="107" spans="1:6" ht="15.75" thickBot="1" x14ac:dyDescent="0.3">
      <c r="A107" s="92"/>
      <c r="B107" s="92"/>
      <c r="C107" s="95"/>
      <c r="D107" s="94" t="s">
        <v>161</v>
      </c>
      <c r="E107" s="12" t="s">
        <v>108</v>
      </c>
      <c r="F107" s="25">
        <v>5750000</v>
      </c>
    </row>
    <row r="108" spans="1:6" ht="15.75" thickBot="1" x14ac:dyDescent="0.3">
      <c r="A108" s="92"/>
      <c r="B108" s="92"/>
      <c r="C108" s="96"/>
      <c r="D108" s="96"/>
      <c r="E108" s="12" t="s">
        <v>109</v>
      </c>
      <c r="F108" s="25">
        <v>6550000</v>
      </c>
    </row>
    <row r="109" spans="1:6" ht="30" customHeight="1" thickBot="1" x14ac:dyDescent="0.3">
      <c r="A109" s="93"/>
      <c r="B109" s="93"/>
      <c r="C109" s="19" t="s">
        <v>164</v>
      </c>
      <c r="D109" s="19" t="s">
        <v>159</v>
      </c>
      <c r="E109" s="10" t="s">
        <v>155</v>
      </c>
      <c r="F109" s="11">
        <v>2500000</v>
      </c>
    </row>
    <row r="110" spans="1:6" ht="15.75" thickBot="1" x14ac:dyDescent="0.3">
      <c r="A110" s="91" t="s">
        <v>165</v>
      </c>
      <c r="B110" s="91" t="s">
        <v>157</v>
      </c>
      <c r="C110" s="94" t="s">
        <v>166</v>
      </c>
      <c r="D110" s="94" t="s">
        <v>161</v>
      </c>
      <c r="E110" s="12" t="s">
        <v>51</v>
      </c>
      <c r="F110" s="13">
        <v>3276265</v>
      </c>
    </row>
    <row r="111" spans="1:6" ht="15.75" thickBot="1" x14ac:dyDescent="0.3">
      <c r="A111" s="92"/>
      <c r="B111" s="92"/>
      <c r="C111" s="95"/>
      <c r="D111" s="95"/>
      <c r="E111" s="12" t="s">
        <v>101</v>
      </c>
      <c r="F111" s="13">
        <v>6552532</v>
      </c>
    </row>
    <row r="112" spans="1:6" ht="15.75" thickBot="1" x14ac:dyDescent="0.3">
      <c r="A112" s="92"/>
      <c r="B112" s="92"/>
      <c r="C112" s="95"/>
      <c r="D112" s="95"/>
      <c r="E112" s="12" t="s">
        <v>108</v>
      </c>
      <c r="F112" s="13">
        <v>3276265</v>
      </c>
    </row>
    <row r="113" spans="1:9" ht="15.75" thickBot="1" x14ac:dyDescent="0.3">
      <c r="A113" s="92"/>
      <c r="B113" s="92"/>
      <c r="C113" s="95"/>
      <c r="D113" s="95"/>
      <c r="E113" s="12" t="s">
        <v>109</v>
      </c>
      <c r="F113" s="13">
        <v>3276265</v>
      </c>
    </row>
    <row r="114" spans="1:9" ht="15.75" thickBot="1" x14ac:dyDescent="0.3">
      <c r="A114" s="93"/>
      <c r="B114" s="93"/>
      <c r="C114" s="96"/>
      <c r="D114" s="96"/>
      <c r="E114" s="12" t="s">
        <v>155</v>
      </c>
      <c r="F114" s="13">
        <v>3618673</v>
      </c>
    </row>
    <row r="115" spans="1:9" ht="30" customHeight="1" thickBot="1" x14ac:dyDescent="0.3">
      <c r="A115" s="91" t="s">
        <v>167</v>
      </c>
      <c r="B115" s="91" t="s">
        <v>92</v>
      </c>
      <c r="C115" s="19" t="s">
        <v>168</v>
      </c>
      <c r="D115" s="19" t="s">
        <v>120</v>
      </c>
      <c r="E115" s="10" t="s">
        <v>121</v>
      </c>
      <c r="F115" s="11">
        <v>297256</v>
      </c>
    </row>
    <row r="116" spans="1:9" ht="15.75" thickBot="1" x14ac:dyDescent="0.3">
      <c r="A116" s="92"/>
      <c r="B116" s="92"/>
      <c r="C116" s="94" t="s">
        <v>169</v>
      </c>
      <c r="D116" s="94" t="s">
        <v>129</v>
      </c>
      <c r="E116" s="12" t="s">
        <v>130</v>
      </c>
      <c r="F116" s="13">
        <v>891769</v>
      </c>
    </row>
    <row r="117" spans="1:9" ht="15.75" thickBot="1" x14ac:dyDescent="0.3">
      <c r="A117" s="92"/>
      <c r="B117" s="92"/>
      <c r="C117" s="96"/>
      <c r="D117" s="96"/>
      <c r="E117" s="12" t="s">
        <v>127</v>
      </c>
      <c r="F117" s="13">
        <v>9397866</v>
      </c>
    </row>
    <row r="118" spans="1:9" ht="30" customHeight="1" thickBot="1" x14ac:dyDescent="0.3">
      <c r="A118" s="92"/>
      <c r="B118" s="92"/>
      <c r="C118" s="19" t="s">
        <v>170</v>
      </c>
      <c r="D118" s="19" t="s">
        <v>133</v>
      </c>
      <c r="E118" s="10" t="s">
        <v>134</v>
      </c>
      <c r="F118" s="11">
        <v>2126524</v>
      </c>
    </row>
    <row r="119" spans="1:9" ht="30" customHeight="1" thickBot="1" x14ac:dyDescent="0.3">
      <c r="A119" s="92"/>
      <c r="B119" s="92"/>
      <c r="C119" s="18" t="s">
        <v>171</v>
      </c>
      <c r="D119" s="18" t="s">
        <v>144</v>
      </c>
      <c r="E119" s="12" t="s">
        <v>145</v>
      </c>
      <c r="F119" s="13">
        <v>594511</v>
      </c>
    </row>
    <row r="120" spans="1:9" ht="15.75" thickBot="1" x14ac:dyDescent="0.3">
      <c r="A120" s="92"/>
      <c r="B120" s="92"/>
      <c r="C120" s="67" t="s">
        <v>172</v>
      </c>
      <c r="D120" s="67" t="s">
        <v>149</v>
      </c>
      <c r="E120" s="68" t="s">
        <v>153</v>
      </c>
      <c r="F120" s="71">
        <v>5426625.2999999998</v>
      </c>
      <c r="H120" s="17"/>
      <c r="I120" s="4"/>
    </row>
    <row r="121" spans="1:9" ht="15.75" thickBot="1" x14ac:dyDescent="0.3">
      <c r="A121" s="92"/>
      <c r="B121" s="92"/>
      <c r="C121" s="91" t="s">
        <v>315</v>
      </c>
      <c r="D121" s="91" t="s">
        <v>149</v>
      </c>
      <c r="E121" s="10" t="s">
        <v>153</v>
      </c>
      <c r="F121" s="72">
        <v>8201423.7000000002</v>
      </c>
      <c r="H121" s="17"/>
      <c r="I121" s="17"/>
    </row>
    <row r="122" spans="1:9" ht="15.75" thickBot="1" x14ac:dyDescent="0.3">
      <c r="A122" s="93"/>
      <c r="B122" s="93"/>
      <c r="C122" s="93"/>
      <c r="D122" s="93"/>
      <c r="E122" s="10" t="s">
        <v>150</v>
      </c>
      <c r="F122" s="11">
        <v>3064025</v>
      </c>
    </row>
    <row r="123" spans="1:9" ht="15.75" thickBot="1" x14ac:dyDescent="0.3">
      <c r="A123" s="91" t="s">
        <v>173</v>
      </c>
      <c r="B123" s="99" t="s">
        <v>174</v>
      </c>
      <c r="C123" s="94" t="s">
        <v>175</v>
      </c>
      <c r="D123" s="94" t="s">
        <v>176</v>
      </c>
      <c r="E123" s="12" t="s">
        <v>177</v>
      </c>
      <c r="F123" s="25">
        <v>1000000</v>
      </c>
    </row>
    <row r="124" spans="1:9" ht="15.75" thickBot="1" x14ac:dyDescent="0.3">
      <c r="A124" s="92"/>
      <c r="B124" s="100"/>
      <c r="C124" s="95"/>
      <c r="D124" s="95"/>
      <c r="E124" s="12" t="s">
        <v>178</v>
      </c>
      <c r="F124" s="25">
        <v>3000000</v>
      </c>
    </row>
    <row r="125" spans="1:9" ht="15.75" thickBot="1" x14ac:dyDescent="0.3">
      <c r="A125" s="92"/>
      <c r="B125" s="100"/>
      <c r="C125" s="95"/>
      <c r="D125" s="95"/>
      <c r="E125" s="12" t="s">
        <v>122</v>
      </c>
      <c r="F125" s="25">
        <v>45000000</v>
      </c>
    </row>
    <row r="126" spans="1:9" ht="15.75" thickBot="1" x14ac:dyDescent="0.3">
      <c r="A126" s="92"/>
      <c r="B126" s="100"/>
      <c r="C126" s="95"/>
      <c r="D126" s="95"/>
      <c r="E126" s="12" t="s">
        <v>130</v>
      </c>
      <c r="F126" s="25">
        <v>2000000</v>
      </c>
    </row>
    <row r="127" spans="1:9" ht="15.75" thickBot="1" x14ac:dyDescent="0.3">
      <c r="A127" s="92"/>
      <c r="B127" s="100"/>
      <c r="C127" s="95"/>
      <c r="D127" s="95"/>
      <c r="E127" s="12" t="s">
        <v>127</v>
      </c>
      <c r="F127" s="25">
        <v>8000000</v>
      </c>
    </row>
    <row r="128" spans="1:9" ht="15.75" thickBot="1" x14ac:dyDescent="0.3">
      <c r="A128" s="92"/>
      <c r="B128" s="100"/>
      <c r="C128" s="95"/>
      <c r="D128" s="95"/>
      <c r="E128" s="12" t="s">
        <v>179</v>
      </c>
      <c r="F128" s="25">
        <v>4000000</v>
      </c>
    </row>
    <row r="129" spans="1:6" ht="15.75" thickBot="1" x14ac:dyDescent="0.3">
      <c r="A129" s="92"/>
      <c r="B129" s="100"/>
      <c r="C129" s="95"/>
      <c r="D129" s="95"/>
      <c r="E129" s="12" t="s">
        <v>134</v>
      </c>
      <c r="F129" s="25">
        <v>8000000</v>
      </c>
    </row>
    <row r="130" spans="1:6" ht="15.75" thickBot="1" x14ac:dyDescent="0.3">
      <c r="A130" s="92"/>
      <c r="B130" s="100"/>
      <c r="C130" s="95"/>
      <c r="D130" s="95"/>
      <c r="E130" s="12" t="s">
        <v>145</v>
      </c>
      <c r="F130" s="25">
        <v>5000000</v>
      </c>
    </row>
    <row r="131" spans="1:6" ht="15.75" thickBot="1" x14ac:dyDescent="0.3">
      <c r="A131" s="92"/>
      <c r="B131" s="100"/>
      <c r="C131" s="96"/>
      <c r="D131" s="96"/>
      <c r="E131" s="12" t="s">
        <v>150</v>
      </c>
      <c r="F131" s="25">
        <v>7000000</v>
      </c>
    </row>
    <row r="132" spans="1:6" ht="15.75" thickBot="1" x14ac:dyDescent="0.3">
      <c r="A132" s="92"/>
      <c r="B132" s="100"/>
      <c r="C132" s="91" t="s">
        <v>180</v>
      </c>
      <c r="D132" s="91" t="s">
        <v>176</v>
      </c>
      <c r="E132" s="10" t="s">
        <v>15</v>
      </c>
      <c r="F132" s="11">
        <v>15000000</v>
      </c>
    </row>
    <row r="133" spans="1:6" ht="15.75" thickBot="1" x14ac:dyDescent="0.3">
      <c r="A133" s="92"/>
      <c r="B133" s="100"/>
      <c r="C133" s="92"/>
      <c r="D133" s="92"/>
      <c r="E133" s="10" t="s">
        <v>181</v>
      </c>
      <c r="F133" s="11">
        <v>8000000</v>
      </c>
    </row>
    <row r="134" spans="1:6" ht="15.75" thickBot="1" x14ac:dyDescent="0.3">
      <c r="A134" s="92"/>
      <c r="B134" s="100"/>
      <c r="C134" s="93"/>
      <c r="D134" s="93"/>
      <c r="E134" s="10" t="s">
        <v>26</v>
      </c>
      <c r="F134" s="11">
        <v>43000000</v>
      </c>
    </row>
    <row r="135" spans="1:6" ht="15.75" thickBot="1" x14ac:dyDescent="0.3">
      <c r="A135" s="92"/>
      <c r="B135" s="100"/>
      <c r="C135" s="94" t="s">
        <v>182</v>
      </c>
      <c r="D135" s="94" t="s">
        <v>176</v>
      </c>
      <c r="E135" s="12" t="s">
        <v>11</v>
      </c>
      <c r="F135" s="13">
        <v>14000000</v>
      </c>
    </row>
    <row r="136" spans="1:6" ht="15.75" thickBot="1" x14ac:dyDescent="0.3">
      <c r="A136" s="92"/>
      <c r="B136" s="100"/>
      <c r="C136" s="95"/>
      <c r="D136" s="95"/>
      <c r="E136" s="12" t="s">
        <v>20</v>
      </c>
      <c r="F136" s="13">
        <v>5020000</v>
      </c>
    </row>
    <row r="137" spans="1:6" ht="15.75" thickBot="1" x14ac:dyDescent="0.3">
      <c r="A137" s="92"/>
      <c r="B137" s="100"/>
      <c r="C137" s="95"/>
      <c r="D137" s="95"/>
      <c r="E137" s="12" t="s">
        <v>28</v>
      </c>
      <c r="F137" s="13">
        <v>6000000</v>
      </c>
    </row>
    <row r="138" spans="1:6" ht="15.75" thickBot="1" x14ac:dyDescent="0.3">
      <c r="A138" s="92"/>
      <c r="B138" s="100"/>
      <c r="C138" s="96"/>
      <c r="D138" s="96"/>
      <c r="E138" s="12" t="s">
        <v>29</v>
      </c>
      <c r="F138" s="13">
        <v>10000000</v>
      </c>
    </row>
    <row r="139" spans="1:6" ht="15.75" thickBot="1" x14ac:dyDescent="0.3">
      <c r="A139" s="92"/>
      <c r="B139" s="100"/>
      <c r="C139" s="91" t="s">
        <v>183</v>
      </c>
      <c r="D139" s="91" t="s">
        <v>176</v>
      </c>
      <c r="E139" s="10" t="s">
        <v>51</v>
      </c>
      <c r="F139" s="11">
        <v>31000000</v>
      </c>
    </row>
    <row r="140" spans="1:6" ht="15.75" thickBot="1" x14ac:dyDescent="0.3">
      <c r="A140" s="92"/>
      <c r="B140" s="100"/>
      <c r="C140" s="92"/>
      <c r="D140" s="92"/>
      <c r="E140" s="10" t="s">
        <v>184</v>
      </c>
      <c r="F140" s="11">
        <v>45696109</v>
      </c>
    </row>
    <row r="141" spans="1:6" ht="15.75" thickBot="1" x14ac:dyDescent="0.3">
      <c r="A141" s="92"/>
      <c r="B141" s="100"/>
      <c r="C141" s="93"/>
      <c r="D141" s="93"/>
      <c r="E141" s="10" t="s">
        <v>72</v>
      </c>
      <c r="F141" s="11">
        <v>3000000</v>
      </c>
    </row>
    <row r="142" spans="1:6" ht="15.75" thickBot="1" x14ac:dyDescent="0.3">
      <c r="A142" s="92"/>
      <c r="B142" s="100"/>
      <c r="C142" s="94" t="s">
        <v>185</v>
      </c>
      <c r="D142" s="94" t="s">
        <v>176</v>
      </c>
      <c r="E142" s="12" t="s">
        <v>77</v>
      </c>
      <c r="F142" s="13">
        <v>8000000</v>
      </c>
    </row>
    <row r="143" spans="1:6" ht="15.75" thickBot="1" x14ac:dyDescent="0.3">
      <c r="A143" s="92"/>
      <c r="B143" s="100"/>
      <c r="C143" s="95"/>
      <c r="D143" s="95"/>
      <c r="E143" s="12" t="s">
        <v>78</v>
      </c>
      <c r="F143" s="13">
        <v>25000000</v>
      </c>
    </row>
    <row r="144" spans="1:6" ht="15.75" thickBot="1" x14ac:dyDescent="0.3">
      <c r="A144" s="92"/>
      <c r="B144" s="100"/>
      <c r="C144" s="96"/>
      <c r="D144" s="96"/>
      <c r="E144" s="12" t="s">
        <v>79</v>
      </c>
      <c r="F144" s="13">
        <v>22000000</v>
      </c>
    </row>
    <row r="145" spans="1:6" ht="15.75" thickBot="1" x14ac:dyDescent="0.3">
      <c r="A145" s="92"/>
      <c r="B145" s="100"/>
      <c r="C145" s="91" t="s">
        <v>186</v>
      </c>
      <c r="D145" s="91" t="s">
        <v>176</v>
      </c>
      <c r="E145" s="10" t="s">
        <v>39</v>
      </c>
      <c r="F145" s="11">
        <v>6000000</v>
      </c>
    </row>
    <row r="146" spans="1:6" ht="15.75" thickBot="1" x14ac:dyDescent="0.3">
      <c r="A146" s="92"/>
      <c r="B146" s="100"/>
      <c r="C146" s="92"/>
      <c r="D146" s="92"/>
      <c r="E146" s="10" t="s">
        <v>37</v>
      </c>
      <c r="F146" s="11">
        <v>23000000</v>
      </c>
    </row>
    <row r="147" spans="1:6" ht="15.75" thickBot="1" x14ac:dyDescent="0.3">
      <c r="A147" s="92"/>
      <c r="B147" s="100"/>
      <c r="C147" s="92"/>
      <c r="D147" s="92"/>
      <c r="E147" s="10" t="s">
        <v>44</v>
      </c>
      <c r="F147" s="11">
        <v>4000000</v>
      </c>
    </row>
    <row r="148" spans="1:6" ht="15.75" thickBot="1" x14ac:dyDescent="0.3">
      <c r="A148" s="92"/>
      <c r="B148" s="100"/>
      <c r="C148" s="92"/>
      <c r="D148" s="92"/>
      <c r="E148" s="10" t="s">
        <v>45</v>
      </c>
      <c r="F148" s="11">
        <v>14000000</v>
      </c>
    </row>
    <row r="149" spans="1:6" ht="15.75" thickBot="1" x14ac:dyDescent="0.3">
      <c r="A149" s="92"/>
      <c r="B149" s="100"/>
      <c r="C149" s="92"/>
      <c r="D149" s="92"/>
      <c r="E149" s="10" t="s">
        <v>46</v>
      </c>
      <c r="F149" s="11">
        <v>3000000</v>
      </c>
    </row>
    <row r="150" spans="1:6" ht="15.75" thickBot="1" x14ac:dyDescent="0.3">
      <c r="A150" s="92"/>
      <c r="B150" s="100"/>
      <c r="C150" s="93"/>
      <c r="D150" s="93"/>
      <c r="E150" s="10" t="s">
        <v>42</v>
      </c>
      <c r="F150" s="11">
        <v>3500000</v>
      </c>
    </row>
    <row r="151" spans="1:6" ht="15.75" thickBot="1" x14ac:dyDescent="0.3">
      <c r="A151" s="92"/>
      <c r="B151" s="100"/>
      <c r="C151" s="94" t="s">
        <v>187</v>
      </c>
      <c r="D151" s="94" t="s">
        <v>176</v>
      </c>
      <c r="E151" s="12" t="s">
        <v>97</v>
      </c>
      <c r="F151" s="13">
        <v>8000000</v>
      </c>
    </row>
    <row r="152" spans="1:6" ht="15.75" thickBot="1" x14ac:dyDescent="0.3">
      <c r="A152" s="92"/>
      <c r="B152" s="100"/>
      <c r="C152" s="95"/>
      <c r="D152" s="95"/>
      <c r="E152" s="12" t="s">
        <v>101</v>
      </c>
      <c r="F152" s="13">
        <v>3000000</v>
      </c>
    </row>
    <row r="153" spans="1:6" ht="15.75" thickBot="1" x14ac:dyDescent="0.3">
      <c r="A153" s="93"/>
      <c r="B153" s="101"/>
      <c r="C153" s="96"/>
      <c r="D153" s="96"/>
      <c r="E153" s="12" t="s">
        <v>160</v>
      </c>
      <c r="F153" s="13">
        <v>15000000</v>
      </c>
    </row>
    <row r="154" spans="1:6" ht="15.75" thickBot="1" x14ac:dyDescent="0.3">
      <c r="A154" s="91" t="s">
        <v>188</v>
      </c>
      <c r="B154" s="91" t="s">
        <v>189</v>
      </c>
      <c r="C154" s="91" t="s">
        <v>190</v>
      </c>
      <c r="D154" s="91" t="s">
        <v>191</v>
      </c>
      <c r="E154" s="10" t="s">
        <v>192</v>
      </c>
      <c r="F154" s="11">
        <v>3440000</v>
      </c>
    </row>
    <row r="155" spans="1:6" ht="15.75" thickBot="1" x14ac:dyDescent="0.3">
      <c r="A155" s="92"/>
      <c r="B155" s="92"/>
      <c r="C155" s="92"/>
      <c r="D155" s="92"/>
      <c r="E155" s="10" t="s">
        <v>193</v>
      </c>
      <c r="F155" s="11">
        <v>44864768</v>
      </c>
    </row>
    <row r="156" spans="1:6" ht="15.75" thickBot="1" x14ac:dyDescent="0.3">
      <c r="A156" s="92"/>
      <c r="B156" s="92"/>
      <c r="C156" s="92"/>
      <c r="D156" s="92"/>
      <c r="E156" s="10" t="s">
        <v>194</v>
      </c>
      <c r="F156" s="11">
        <v>1200000</v>
      </c>
    </row>
    <row r="157" spans="1:6" ht="15.75" thickBot="1" x14ac:dyDescent="0.3">
      <c r="A157" s="93"/>
      <c r="B157" s="93"/>
      <c r="C157" s="93"/>
      <c r="D157" s="93"/>
      <c r="E157" s="10" t="s">
        <v>195</v>
      </c>
      <c r="F157" s="11">
        <v>450000</v>
      </c>
    </row>
    <row r="158" spans="1:6" ht="30" customHeight="1" thickBot="1" x14ac:dyDescent="0.3">
      <c r="A158" s="9" t="s">
        <v>196</v>
      </c>
      <c r="B158" s="9" t="s">
        <v>189</v>
      </c>
      <c r="C158" s="18" t="s">
        <v>197</v>
      </c>
      <c r="D158" s="18" t="s">
        <v>191</v>
      </c>
      <c r="E158" s="12" t="s">
        <v>193</v>
      </c>
      <c r="F158" s="13">
        <v>19759745</v>
      </c>
    </row>
    <row r="159" spans="1:6" ht="15.75" thickBot="1" x14ac:dyDescent="0.3">
      <c r="A159" s="91" t="s">
        <v>198</v>
      </c>
      <c r="B159" s="91" t="s">
        <v>189</v>
      </c>
      <c r="C159" s="91" t="s">
        <v>199</v>
      </c>
      <c r="D159" s="91" t="s">
        <v>191</v>
      </c>
      <c r="E159" s="10" t="s">
        <v>192</v>
      </c>
      <c r="F159" s="11">
        <v>370000</v>
      </c>
    </row>
    <row r="160" spans="1:6" ht="15.75" thickBot="1" x14ac:dyDescent="0.3">
      <c r="A160" s="92"/>
      <c r="B160" s="92"/>
      <c r="C160" s="92"/>
      <c r="D160" s="92"/>
      <c r="E160" s="10" t="s">
        <v>193</v>
      </c>
      <c r="F160" s="11">
        <v>15852338</v>
      </c>
    </row>
    <row r="161" spans="1:6" ht="15.75" thickBot="1" x14ac:dyDescent="0.3">
      <c r="A161" s="92"/>
      <c r="B161" s="92"/>
      <c r="C161" s="92"/>
      <c r="D161" s="92"/>
      <c r="E161" s="10" t="s">
        <v>194</v>
      </c>
      <c r="F161" s="11">
        <v>230000</v>
      </c>
    </row>
    <row r="162" spans="1:6" ht="15.75" thickBot="1" x14ac:dyDescent="0.3">
      <c r="A162" s="93"/>
      <c r="B162" s="93"/>
      <c r="C162" s="93"/>
      <c r="D162" s="93"/>
      <c r="E162" s="10" t="s">
        <v>195</v>
      </c>
      <c r="F162" s="11">
        <v>140000</v>
      </c>
    </row>
    <row r="163" spans="1:6" x14ac:dyDescent="0.25">
      <c r="F163" s="26"/>
    </row>
  </sheetData>
  <mergeCells count="112">
    <mergeCell ref="A159:A162"/>
    <mergeCell ref="B159:B162"/>
    <mergeCell ref="C159:C162"/>
    <mergeCell ref="D159:D162"/>
    <mergeCell ref="C142:C144"/>
    <mergeCell ref="D142:D144"/>
    <mergeCell ref="C145:C150"/>
    <mergeCell ref="D145:D150"/>
    <mergeCell ref="C151:C153"/>
    <mergeCell ref="D151:D153"/>
    <mergeCell ref="A123:A153"/>
    <mergeCell ref="B123:B153"/>
    <mergeCell ref="C123:C131"/>
    <mergeCell ref="D123:D131"/>
    <mergeCell ref="C132:C134"/>
    <mergeCell ref="D132:D134"/>
    <mergeCell ref="C135:C138"/>
    <mergeCell ref="D135:D138"/>
    <mergeCell ref="C139:C141"/>
    <mergeCell ref="D139:D141"/>
    <mergeCell ref="A115:A122"/>
    <mergeCell ref="B115:B122"/>
    <mergeCell ref="C116:C117"/>
    <mergeCell ref="D116:D117"/>
    <mergeCell ref="C121:C122"/>
    <mergeCell ref="D121:D122"/>
    <mergeCell ref="A154:A157"/>
    <mergeCell ref="B154:B157"/>
    <mergeCell ref="C154:C157"/>
    <mergeCell ref="D154:D157"/>
    <mergeCell ref="A101:A109"/>
    <mergeCell ref="B101:B109"/>
    <mergeCell ref="C101:C102"/>
    <mergeCell ref="C103:C104"/>
    <mergeCell ref="C105:C108"/>
    <mergeCell ref="D105:D106"/>
    <mergeCell ref="D107:D108"/>
    <mergeCell ref="A110:A114"/>
    <mergeCell ref="B110:B114"/>
    <mergeCell ref="C110:C114"/>
    <mergeCell ref="D110:D114"/>
    <mergeCell ref="C86:C87"/>
    <mergeCell ref="D86:D87"/>
    <mergeCell ref="C89:C90"/>
    <mergeCell ref="D89:D90"/>
    <mergeCell ref="C93:C94"/>
    <mergeCell ref="D93:D94"/>
    <mergeCell ref="A74:A100"/>
    <mergeCell ref="B74:B100"/>
    <mergeCell ref="C74:C75"/>
    <mergeCell ref="D74:D75"/>
    <mergeCell ref="C76:C77"/>
    <mergeCell ref="D76:D77"/>
    <mergeCell ref="C79:C81"/>
    <mergeCell ref="D79:D81"/>
    <mergeCell ref="C84:C85"/>
    <mergeCell ref="D84:D85"/>
    <mergeCell ref="C99:C100"/>
    <mergeCell ref="D99:D100"/>
    <mergeCell ref="A65:A73"/>
    <mergeCell ref="B65:B73"/>
    <mergeCell ref="C65:C67"/>
    <mergeCell ref="D65:D67"/>
    <mergeCell ref="C68:C69"/>
    <mergeCell ref="D68:D69"/>
    <mergeCell ref="C70:C71"/>
    <mergeCell ref="D70:D71"/>
    <mergeCell ref="C72:C73"/>
    <mergeCell ref="D72:D73"/>
    <mergeCell ref="A61:A64"/>
    <mergeCell ref="B61:B64"/>
    <mergeCell ref="C61:C62"/>
    <mergeCell ref="D61:D62"/>
    <mergeCell ref="C63:C64"/>
    <mergeCell ref="D63:D64"/>
    <mergeCell ref="C43:C45"/>
    <mergeCell ref="D43:D45"/>
    <mergeCell ref="C46:C50"/>
    <mergeCell ref="D46:D50"/>
    <mergeCell ref="A51:A60"/>
    <mergeCell ref="B51:B60"/>
    <mergeCell ref="C51:C55"/>
    <mergeCell ref="D51:D55"/>
    <mergeCell ref="C56:C60"/>
    <mergeCell ref="D56:D60"/>
    <mergeCell ref="A22:A50"/>
    <mergeCell ref="B22:B50"/>
    <mergeCell ref="D30:D32"/>
    <mergeCell ref="C33:C35"/>
    <mergeCell ref="D33:D35"/>
    <mergeCell ref="C36:C40"/>
    <mergeCell ref="D36:D40"/>
    <mergeCell ref="C41:C42"/>
    <mergeCell ref="D41:D42"/>
    <mergeCell ref="C17:C19"/>
    <mergeCell ref="D17:D19"/>
    <mergeCell ref="C20:C21"/>
    <mergeCell ref="C24:C25"/>
    <mergeCell ref="D24:D25"/>
    <mergeCell ref="C26:C29"/>
    <mergeCell ref="D26:D29"/>
    <mergeCell ref="C30:C32"/>
    <mergeCell ref="A3:A21"/>
    <mergeCell ref="B3:B21"/>
    <mergeCell ref="C4:C8"/>
    <mergeCell ref="D4:D8"/>
    <mergeCell ref="C9:C11"/>
    <mergeCell ref="D9:D11"/>
    <mergeCell ref="C12:C14"/>
    <mergeCell ref="D12:D14"/>
    <mergeCell ref="C15:C16"/>
    <mergeCell ref="D15:D16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 1</vt:lpstr>
      <vt:lpstr>zał 2</vt:lpstr>
      <vt:lpstr>'zał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Cieslak Rafal</dc:creator>
  <cp:lastModifiedBy>Kasprzyk Mateusz</cp:lastModifiedBy>
  <cp:lastPrinted>2023-03-03T09:08:59Z</cp:lastPrinted>
  <dcterms:created xsi:type="dcterms:W3CDTF">2023-01-18T08:42:02Z</dcterms:created>
  <dcterms:modified xsi:type="dcterms:W3CDTF">2024-04-04T11:53:44Z</dcterms:modified>
</cp:coreProperties>
</file>