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U:\Firmowe\www\FERC\SZOOP\"/>
    </mc:Choice>
  </mc:AlternateContent>
  <xr:revisionPtr revIDLastSave="0" documentId="8_{91C4899A-5B56-485E-8842-BE038F3D168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Indykatywna tabela finansowa" sheetId="1" r:id="rId1"/>
    <sheet name="CP, cele szczeg i zakres interw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46" i="1" l="1"/>
  <c r="N45" i="1"/>
  <c r="N44" i="1"/>
  <c r="P47" i="1"/>
  <c r="M47" i="1"/>
  <c r="L47" i="1"/>
  <c r="H47" i="1"/>
  <c r="G47" i="1"/>
  <c r="E47" i="1"/>
  <c r="E42" i="1"/>
  <c r="E43" i="1" s="1"/>
  <c r="P42" i="1"/>
  <c r="P43" i="1" s="1"/>
  <c r="N42" i="1"/>
  <c r="N43" i="1" s="1"/>
  <c r="M42" i="1"/>
  <c r="M43" i="1" s="1"/>
  <c r="L42" i="1"/>
  <c r="L43" i="1" s="1"/>
  <c r="H42" i="1"/>
  <c r="H43" i="1" s="1"/>
  <c r="G42" i="1"/>
  <c r="G43" i="1" s="1"/>
  <c r="O41" i="1"/>
  <c r="J41" i="1"/>
  <c r="I41" i="1" s="1"/>
  <c r="J40" i="1"/>
  <c r="I40" i="1" s="1"/>
  <c r="O40" i="1" s="1"/>
  <c r="J39" i="1"/>
  <c r="I39" i="1" s="1"/>
  <c r="I42" i="1" s="1"/>
  <c r="I43" i="1" s="1"/>
  <c r="K42" i="1"/>
  <c r="K43" i="1" s="1"/>
  <c r="F41" i="1"/>
  <c r="F40" i="1"/>
  <c r="F39" i="1"/>
  <c r="D42" i="1"/>
  <c r="D43" i="1" s="1"/>
  <c r="N47" i="1" l="1"/>
  <c r="F42" i="1"/>
  <c r="F43" i="1" s="1"/>
  <c r="O39" i="1"/>
  <c r="O42" i="1" s="1"/>
  <c r="O43" i="1" s="1"/>
  <c r="J42" i="1"/>
  <c r="J43" i="1" s="1"/>
  <c r="F19" i="1" l="1"/>
  <c r="N27" i="1"/>
  <c r="N19" i="1"/>
  <c r="F23" i="1"/>
  <c r="F27" i="1"/>
  <c r="F31" i="1"/>
  <c r="F35" i="1"/>
  <c r="M19" i="1"/>
  <c r="L19" i="1"/>
  <c r="K17" i="1"/>
  <c r="K16" i="1"/>
  <c r="K15" i="1"/>
  <c r="K44" i="1" s="1"/>
  <c r="P35" i="1"/>
  <c r="M35" i="1"/>
  <c r="L35" i="1"/>
  <c r="H35" i="1"/>
  <c r="G35" i="1"/>
  <c r="E35" i="1"/>
  <c r="P31" i="1"/>
  <c r="M31" i="1"/>
  <c r="L31" i="1"/>
  <c r="H31" i="1"/>
  <c r="G31" i="1"/>
  <c r="E31" i="1"/>
  <c r="P23" i="1"/>
  <c r="P27" i="1"/>
  <c r="M27" i="1"/>
  <c r="L27" i="1"/>
  <c r="H27" i="1"/>
  <c r="G27" i="1"/>
  <c r="E27" i="1"/>
  <c r="D17" i="1"/>
  <c r="D16" i="1"/>
  <c r="D15" i="1"/>
  <c r="P19" i="1"/>
  <c r="M18" i="1"/>
  <c r="M23" i="1" s="1"/>
  <c r="L18" i="1"/>
  <c r="L23" i="1" s="1"/>
  <c r="H18" i="1"/>
  <c r="H19" i="1" s="1"/>
  <c r="G18" i="1"/>
  <c r="G19" i="1" s="1"/>
  <c r="E18" i="1"/>
  <c r="E19" i="1" s="1"/>
  <c r="P11" i="1"/>
  <c r="E10" i="1"/>
  <c r="E11" i="1" s="1"/>
  <c r="G10" i="1"/>
  <c r="G11" i="1" s="1"/>
  <c r="H10" i="1"/>
  <c r="H11" i="1" s="1"/>
  <c r="K10" i="1"/>
  <c r="K11" i="1" s="1"/>
  <c r="L10" i="1"/>
  <c r="L11" i="1" s="1"/>
  <c r="M10" i="1"/>
  <c r="M11" i="1" s="1"/>
  <c r="N10" i="1"/>
  <c r="N11" i="1" s="1"/>
  <c r="J8" i="1"/>
  <c r="I8" i="1" s="1"/>
  <c r="O8" i="1" s="1"/>
  <c r="J9" i="1"/>
  <c r="I9" i="1" s="1"/>
  <c r="O9" i="1" s="1"/>
  <c r="J7" i="1"/>
  <c r="I7" i="1" s="1"/>
  <c r="D10" i="1"/>
  <c r="D11" i="1" s="1"/>
  <c r="F8" i="1"/>
  <c r="F9" i="1"/>
  <c r="F7" i="1"/>
  <c r="F17" i="1" l="1"/>
  <c r="D46" i="1"/>
  <c r="F46" i="1" s="1"/>
  <c r="J44" i="1"/>
  <c r="J16" i="1"/>
  <c r="I16" i="1" s="1"/>
  <c r="O16" i="1" s="1"/>
  <c r="O45" i="1" s="1"/>
  <c r="K45" i="1"/>
  <c r="J45" i="1" s="1"/>
  <c r="I45" i="1" s="1"/>
  <c r="F15" i="1"/>
  <c r="F18" i="1" s="1"/>
  <c r="D44" i="1"/>
  <c r="J17" i="1"/>
  <c r="K46" i="1"/>
  <c r="J46" i="1" s="1"/>
  <c r="I46" i="1" s="1"/>
  <c r="F16" i="1"/>
  <c r="D45" i="1"/>
  <c r="F45" i="1" s="1"/>
  <c r="K18" i="1"/>
  <c r="J15" i="1"/>
  <c r="H23" i="1"/>
  <c r="E23" i="1"/>
  <c r="G23" i="1"/>
  <c r="F10" i="1"/>
  <c r="F11" i="1" s="1"/>
  <c r="I17" i="1"/>
  <c r="O17" i="1" s="1"/>
  <c r="O46" i="1" s="1"/>
  <c r="N18" i="1"/>
  <c r="N23" i="1" s="1"/>
  <c r="D18" i="1"/>
  <c r="I10" i="1"/>
  <c r="I11" i="1" s="1"/>
  <c r="O7" i="1"/>
  <c r="O10" i="1" s="1"/>
  <c r="O11" i="1" s="1"/>
  <c r="J10" i="1"/>
  <c r="J11" i="1" s="1"/>
  <c r="J18" i="1" l="1"/>
  <c r="K47" i="1"/>
  <c r="I44" i="1"/>
  <c r="I47" i="1" s="1"/>
  <c r="J47" i="1"/>
  <c r="F44" i="1"/>
  <c r="F47" i="1" s="1"/>
  <c r="D47" i="1"/>
  <c r="R27" i="1"/>
  <c r="K27" i="1" s="1"/>
  <c r="J27" i="1" s="1"/>
  <c r="I27" i="1" s="1"/>
  <c r="O27" i="1" s="1"/>
  <c r="R23" i="1"/>
  <c r="K23" i="1" s="1"/>
  <c r="J23" i="1" s="1"/>
  <c r="I23" i="1" s="1"/>
  <c r="O23" i="1" s="1"/>
  <c r="R35" i="1"/>
  <c r="K35" i="1" s="1"/>
  <c r="J35" i="1" s="1"/>
  <c r="R31" i="1"/>
  <c r="K31" i="1" s="1"/>
  <c r="J31" i="1" s="1"/>
  <c r="R19" i="1"/>
  <c r="K19" i="1" s="1"/>
  <c r="I15" i="1"/>
  <c r="O15" i="1" s="1"/>
  <c r="O18" i="1" l="1"/>
  <c r="O44" i="1"/>
  <c r="O47" i="1" s="1"/>
  <c r="N35" i="1"/>
  <c r="I35" i="1" s="1"/>
  <c r="O35" i="1" s="1"/>
  <c r="N31" i="1"/>
  <c r="I31" i="1" s="1"/>
  <c r="J19" i="1"/>
  <c r="I19" i="1" s="1"/>
  <c r="I18" i="1"/>
  <c r="O31" i="1" l="1"/>
  <c r="O19" i="1"/>
  <c r="S39" i="1" l="1"/>
  <c r="U20" i="1"/>
</calcChain>
</file>

<file path=xl/sharedStrings.xml><?xml version="1.0" encoding="utf-8"?>
<sst xmlns="http://schemas.openxmlformats.org/spreadsheetml/2006/main" count="133" uniqueCount="72">
  <si>
    <t>Priorytet</t>
  </si>
  <si>
    <t>(numer)</t>
  </si>
  <si>
    <t>Cel szczegółowy</t>
  </si>
  <si>
    <t>Kategorie regionów</t>
  </si>
  <si>
    <t>Wsparcie UE</t>
  </si>
  <si>
    <t>Wkład krajowy</t>
  </si>
  <si>
    <t>Krajowe środki publiczne</t>
  </si>
  <si>
    <t>Krajowe środki prywatne</t>
  </si>
  <si>
    <t>Finansowanie ogółem</t>
  </si>
  <si>
    <t>Wkład EBI</t>
  </si>
  <si>
    <t>ogółem</t>
  </si>
  <si>
    <t>FS</t>
  </si>
  <si>
    <t>EFRR</t>
  </si>
  <si>
    <t>EFS+</t>
  </si>
  <si>
    <t>FST (*)</t>
  </si>
  <si>
    <t>budżet</t>
  </si>
  <si>
    <t>państwa (**)</t>
  </si>
  <si>
    <t>budżet JST</t>
  </si>
  <si>
    <t>inne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</si>
  <si>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</si>
  <si>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</si>
  <si>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</si>
  <si>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</si>
  <si>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</si>
  <si>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</si>
  <si>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</si>
  <si>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</si>
  <si>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</si>
  <si>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</si>
  <si>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</si>
  <si>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</si>
  <si>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</si>
  <si>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=b+c+d+e</t>
  </si>
  <si>
    <t>=g+k</t>
  </si>
  <si>
    <t>słabiej rozwinięte</t>
  </si>
  <si>
    <t>lepiej rozwinięty</t>
  </si>
  <si>
    <t>w okresie przejściowym</t>
  </si>
  <si>
    <t>Ogółem</t>
  </si>
  <si>
    <t>RAZEM</t>
  </si>
  <si>
    <t>Cel Polityki</t>
  </si>
  <si>
    <t>Działanie</t>
  </si>
  <si>
    <t>Zakres interwencji</t>
  </si>
  <si>
    <t>(kod)</t>
  </si>
  <si>
    <t>Orientacyjna alokacja UE (EUR)</t>
  </si>
  <si>
    <t>Priorytet I</t>
  </si>
  <si>
    <t>Działanie 1.1</t>
  </si>
  <si>
    <t>Priorytet II</t>
  </si>
  <si>
    <t>Działanie 2.1</t>
  </si>
  <si>
    <t>Działanie 2.2</t>
  </si>
  <si>
    <t>Działanie 2.3</t>
  </si>
  <si>
    <t>Działanie 2.4</t>
  </si>
  <si>
    <t>Działanie 2.5</t>
  </si>
  <si>
    <t>Priorytet 1</t>
  </si>
  <si>
    <t>Priorytet 2</t>
  </si>
  <si>
    <t xml:space="preserve">Działanie 1.1 </t>
  </si>
  <si>
    <t>031</t>
  </si>
  <si>
    <t>032</t>
  </si>
  <si>
    <t>033</t>
  </si>
  <si>
    <t>034</t>
  </si>
  <si>
    <t>035</t>
  </si>
  <si>
    <t xml:space="preserve"> =h=i+j</t>
  </si>
  <si>
    <t xml:space="preserve"> =a+f</t>
  </si>
  <si>
    <t>CS 5</t>
  </si>
  <si>
    <t>CS 2</t>
  </si>
  <si>
    <t>CP 1</t>
  </si>
  <si>
    <t>016,172</t>
  </si>
  <si>
    <r>
      <t>Priorytet III</t>
    </r>
    <r>
      <rPr>
        <b/>
        <sz val="12"/>
        <color rgb="FF000000"/>
        <rFont val="Arial"/>
        <family val="2"/>
        <charset val="238"/>
      </rPr>
      <t xml:space="preserve"> Pomoc techniczna</t>
    </r>
  </si>
  <si>
    <t>Działanie 3.1</t>
  </si>
  <si>
    <t>N/D</t>
  </si>
  <si>
    <t>Priorytet 3</t>
  </si>
  <si>
    <t>Indykatywna tabela finansowa (w EUR)</t>
  </si>
  <si>
    <t>Indykatywna tabela finansowa w podziale na cele polityki, cele szczegółowe i zakres interwencji (w EUR)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</si>
</sst>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\ _z_ł_-;\-* #,##0\ _z_ł_-;_-* &quot;-&quot;??\ _z_ł_-;_-@_-"/>
  </numFmts>
  <fonts count="6" x14ac:knownFonts="1">
    <font>
      <sz val="11"/>
      <color theme="1"/>
      <name val="Calibri"/>
      <family val="2"/>
      <scheme val="minor"/>
    </font>
    <font>
      <b/>
      <sz val="12"/>
      <color rgb="FFFFFFFF"/>
      <name val="Arial"/>
      <family val="2"/>
      <charset val="238"/>
    </font>
    <font>
      <sz val="12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8"/>
      <name val="Calibri"/>
      <family val="2"/>
      <scheme val="minor"/>
    </font>
    <font>
      <b/>
      <sz val="14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11970"/>
        <bgColor indexed="64"/>
      </patternFill>
    </fill>
    <fill>
      <patternFill patternType="solid">
        <fgColor rgb="FFED6FA7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2" fillId="2" borderId="8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164" fontId="3" fillId="2" borderId="8" xfId="0" applyNumberFormat="1" applyFont="1" applyFill="1" applyBorder="1" applyAlignment="1">
      <alignment horizontal="right" vertical="center" wrapText="1"/>
    </xf>
    <xf numFmtId="164" fontId="2" fillId="2" borderId="8" xfId="0" applyNumberFormat="1" applyFont="1" applyFill="1" applyBorder="1" applyAlignment="1">
      <alignment horizontal="right" vertical="center" wrapText="1"/>
    </xf>
    <xf numFmtId="164" fontId="2" fillId="2" borderId="6" xfId="0" applyNumberFormat="1" applyFont="1" applyFill="1" applyBorder="1" applyAlignment="1">
      <alignment horizontal="right" vertical="center" wrapText="1"/>
    </xf>
    <xf numFmtId="164" fontId="0" fillId="0" borderId="0" xfId="0" applyNumberFormat="1"/>
    <xf numFmtId="49" fontId="2" fillId="0" borderId="8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textRotation="90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0" fillId="4" borderId="2" xfId="0" applyFill="1" applyBorder="1" applyAlignment="1">
      <alignment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0" fillId="4" borderId="3" xfId="0" applyFill="1" applyBorder="1" applyAlignment="1">
      <alignment vertical="center" wrapText="1"/>
    </xf>
    <xf numFmtId="0" fontId="1" fillId="4" borderId="5" xfId="0" applyFont="1" applyFill="1" applyBorder="1" applyAlignment="1">
      <alignment vertical="center" wrapText="1"/>
    </xf>
    <xf numFmtId="0" fontId="1" fillId="4" borderId="8" xfId="0" applyFont="1" applyFill="1" applyBorder="1" applyAlignment="1">
      <alignment vertical="center" wrapText="1"/>
    </xf>
    <xf numFmtId="49" fontId="1" fillId="4" borderId="8" xfId="0" applyNumberFormat="1" applyFont="1" applyFill="1" applyBorder="1" applyAlignment="1">
      <alignment vertical="center" wrapText="1"/>
    </xf>
    <xf numFmtId="0" fontId="2" fillId="5" borderId="8" xfId="0" applyFont="1" applyFill="1" applyBorder="1" applyAlignment="1">
      <alignment vertical="center" wrapText="1"/>
    </xf>
    <xf numFmtId="0" fontId="3" fillId="5" borderId="8" xfId="0" applyFont="1" applyFill="1" applyBorder="1" applyAlignment="1">
      <alignment vertical="center" wrapText="1"/>
    </xf>
    <xf numFmtId="164" fontId="2" fillId="5" borderId="8" xfId="0" applyNumberFormat="1" applyFont="1" applyFill="1" applyBorder="1" applyAlignment="1">
      <alignment horizontal="right" vertical="center" wrapText="1"/>
    </xf>
    <xf numFmtId="164" fontId="3" fillId="5" borderId="8" xfId="0" applyNumberFormat="1" applyFont="1" applyFill="1" applyBorder="1" applyAlignment="1">
      <alignment horizontal="right" vertical="center" wrapText="1"/>
    </xf>
    <xf numFmtId="164" fontId="2" fillId="5" borderId="6" xfId="0" applyNumberFormat="1" applyFont="1" applyFill="1" applyBorder="1" applyAlignment="1">
      <alignment horizontal="right" vertical="center" wrapText="1"/>
    </xf>
    <xf numFmtId="3" fontId="2" fillId="5" borderId="8" xfId="0" applyNumberFormat="1" applyFont="1" applyFill="1" applyBorder="1" applyAlignment="1">
      <alignment horizontal="right" vertical="center" wrapText="1"/>
    </xf>
    <xf numFmtId="3" fontId="3" fillId="5" borderId="8" xfId="0" applyNumberFormat="1" applyFont="1" applyFill="1" applyBorder="1" applyAlignment="1">
      <alignment horizontal="right" vertical="center" wrapText="1"/>
    </xf>
    <xf numFmtId="0" fontId="2" fillId="0" borderId="5" xfId="0" applyFont="1" applyBorder="1" applyAlignment="1">
      <alignment horizontal="center" vertical="center" wrapText="1"/>
    </xf>
    <xf numFmtId="164" fontId="2" fillId="2" borderId="4" xfId="0" applyNumberFormat="1" applyFont="1" applyFill="1" applyBorder="1" applyAlignment="1">
      <alignment horizontal="right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 vertical="center"/>
    </xf>
    <xf numFmtId="0" fontId="5" fillId="0" borderId="0" xfId="0" applyFont="1"/>
    <xf numFmtId="164" fontId="2" fillId="2" borderId="1" xfId="0" applyNumberFormat="1" applyFont="1" applyFill="1" applyBorder="1" applyAlignment="1">
      <alignment horizontal="right" vertical="center" wrapText="1"/>
    </xf>
    <xf numFmtId="0" fontId="2" fillId="2" borderId="2" xfId="0" applyFont="1" applyFill="1" applyBorder="1" applyAlignment="1">
      <alignment horizontal="right" vertical="center" wrapText="1"/>
    </xf>
    <xf numFmtId="0" fontId="2" fillId="2" borderId="10" xfId="0" applyFont="1" applyFill="1" applyBorder="1" applyAlignment="1">
      <alignment horizontal="right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10" xfId="0" applyFont="1" applyFill="1" applyBorder="1" applyAlignment="1">
      <alignment vertical="center" wrapText="1"/>
    </xf>
    <xf numFmtId="164" fontId="2" fillId="2" borderId="2" xfId="0" applyNumberFormat="1" applyFont="1" applyFill="1" applyBorder="1" applyAlignment="1">
      <alignment horizontal="right" vertical="center" wrapText="1"/>
    </xf>
    <xf numFmtId="164" fontId="2" fillId="2" borderId="10" xfId="0" applyNumberFormat="1" applyFont="1" applyFill="1" applyBorder="1" applyAlignment="1">
      <alignment horizontal="right" vertical="center" wrapText="1"/>
    </xf>
    <xf numFmtId="164" fontId="2" fillId="3" borderId="1" xfId="0" applyNumberFormat="1" applyFont="1" applyFill="1" applyBorder="1" applyAlignment="1">
      <alignment horizontal="right" vertical="center" wrapText="1"/>
    </xf>
    <xf numFmtId="0" fontId="2" fillId="3" borderId="2" xfId="0" applyFont="1" applyFill="1" applyBorder="1" applyAlignment="1">
      <alignment horizontal="right" vertical="center" wrapText="1"/>
    </xf>
    <xf numFmtId="0" fontId="2" fillId="3" borderId="10" xfId="0" applyFont="1" applyFill="1" applyBorder="1" applyAlignment="1">
      <alignment horizontal="right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textRotation="90" wrapText="1"/>
    </xf>
    <xf numFmtId="0" fontId="1" fillId="4" borderId="2" xfId="0" applyFont="1" applyFill="1" applyBorder="1" applyAlignment="1">
      <alignment horizontal="center" vertical="center" textRotation="90" wrapText="1"/>
    </xf>
    <xf numFmtId="0" fontId="1" fillId="4" borderId="3" xfId="0" applyFont="1" applyFill="1" applyBorder="1" applyAlignment="1">
      <alignment horizontal="center" vertical="center" textRotation="90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3" fillId="5" borderId="11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 wrapText="1"/>
    </xf>
    <xf numFmtId="0" fontId="5" fillId="0" borderId="16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C11970"/>
      <color rgb="FFED6F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POPC_Wydzia&#322;%20Zarz&#261;dzania%20Finansowego\Tabele%20POPC%20FERC%2021-27\TABELA%20FINANSOWA%20FERC_04.07.20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ne wejściowe"/>
      <sheetName val="wariant III"/>
      <sheetName val="Arkusz1"/>
      <sheetName val="Arkusz3"/>
      <sheetName val="Arkusz2"/>
    </sheetNames>
    <sheetDataSet>
      <sheetData sheetId="0"/>
      <sheetData sheetId="1"/>
      <sheetData sheetId="2">
        <row r="13">
          <cell r="F13">
            <v>66958765</v>
          </cell>
          <cell r="J13">
            <v>66958765</v>
          </cell>
        </row>
        <row r="14">
          <cell r="F14">
            <v>133917534</v>
          </cell>
          <cell r="I14">
            <v>57393229</v>
          </cell>
        </row>
        <row r="15">
          <cell r="F15">
            <v>937422729</v>
          </cell>
          <cell r="J15">
            <v>165427541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47"/>
  <sheetViews>
    <sheetView tabSelected="1" zoomScale="70" zoomScaleNormal="70" workbookViewId="0">
      <selection activeCell="V10" sqref="V10"/>
    </sheetView>
  </sheetViews>
  <sheetFormatPr defaultRowHeight="14.5" x14ac:dyDescent="0.35"/>
  <cols>
    <col min="1" max="1" width="14.7265625" customWidth="1"/>
    <col min="3" max="3" width="15.54296875" customWidth="1"/>
    <col min="4" max="4" width="19.453125" bestFit="1" customWidth="1"/>
    <col min="5" max="5" width="8.81640625" bestFit="1" customWidth="1"/>
    <col min="6" max="6" width="19.453125" bestFit="1" customWidth="1"/>
    <col min="7" max="8" width="8.81640625" bestFit="1" customWidth="1"/>
    <col min="9" max="9" width="19.453125" bestFit="1" customWidth="1"/>
    <col min="10" max="11" width="17.1796875" bestFit="1" customWidth="1"/>
    <col min="12" max="12" width="8.7265625" customWidth="1"/>
    <col min="13" max="13" width="8.81640625" bestFit="1" customWidth="1"/>
    <col min="14" max="14" width="19.453125" bestFit="1" customWidth="1"/>
    <col min="15" max="15" width="19" customWidth="1"/>
    <col min="16" max="16" width="6.7265625" customWidth="1"/>
    <col min="18" max="20" width="0" hidden="1" customWidth="1"/>
    <col min="21" max="21" width="0.54296875" customWidth="1"/>
  </cols>
  <sheetData>
    <row r="1" spans="1:16" ht="18.5" thickBot="1" x14ac:dyDescent="0.45">
      <c r="A1" s="36" t="s">
        <v>70</v>
      </c>
    </row>
    <row r="2" spans="1:16" ht="82" thickBot="1" x14ac:dyDescent="0.4">
      <c r="A2" s="13" t="s">
        <v>0</v>
      </c>
      <c r="B2" s="14" t="s">
        <v>2</v>
      </c>
      <c r="C2" s="54" t="s">
        <v>3</v>
      </c>
      <c r="D2" s="58" t="s">
        <v>4</v>
      </c>
      <c r="E2" s="59"/>
      <c r="F2" s="59"/>
      <c r="G2" s="59"/>
      <c r="H2" s="60"/>
      <c r="I2" s="15" t="s">
        <v>5</v>
      </c>
      <c r="J2" s="58" t="s">
        <v>6</v>
      </c>
      <c r="K2" s="59"/>
      <c r="L2" s="59"/>
      <c r="M2" s="60"/>
      <c r="N2" s="51" t="s">
        <v>7</v>
      </c>
      <c r="O2" s="51" t="s">
        <v>8</v>
      </c>
      <c r="P2" s="54" t="s">
        <v>9</v>
      </c>
    </row>
    <row r="3" spans="1:16" ht="32.25" customHeight="1" x14ac:dyDescent="0.35">
      <c r="A3" s="16" t="s">
        <v>1</v>
      </c>
      <c r="B3" s="55" t="s">
        <v>1</v>
      </c>
      <c r="C3" s="55"/>
      <c r="D3" s="51" t="s">
        <v>10</v>
      </c>
      <c r="E3" s="51" t="s">
        <v>11</v>
      </c>
      <c r="F3" s="51" t="s">
        <v>12</v>
      </c>
      <c r="G3" s="51" t="s">
        <v>13</v>
      </c>
      <c r="H3" s="51" t="s">
        <v>14</v>
      </c>
      <c r="I3" s="51" t="s">
        <v>10</v>
      </c>
      <c r="J3" s="51" t="s">
        <v>10</v>
      </c>
      <c r="K3" s="17" t="s">
        <v>15</v>
      </c>
      <c r="L3" s="51" t="s">
        <v>17</v>
      </c>
      <c r="M3" s="51" t="s">
        <v>18</v>
      </c>
      <c r="N3" s="52"/>
      <c r="O3" s="52"/>
      <c r="P3" s="55"/>
    </row>
    <row r="4" spans="1:16" ht="16" thickBot="1" x14ac:dyDescent="0.4">
      <c r="A4" s="18"/>
      <c r="B4" s="55"/>
      <c r="C4" s="55"/>
      <c r="D4" s="57"/>
      <c r="E4" s="57"/>
      <c r="F4" s="57"/>
      <c r="G4" s="57"/>
      <c r="H4" s="57"/>
      <c r="I4" s="57"/>
      <c r="J4" s="57"/>
      <c r="K4" s="19" t="s">
        <v>16</v>
      </c>
      <c r="L4" s="57"/>
      <c r="M4" s="57"/>
      <c r="N4" s="53"/>
      <c r="O4" s="53"/>
      <c r="P4" s="56"/>
    </row>
    <row r="5" spans="1:16" ht="16" thickBot="1" x14ac:dyDescent="0.4">
      <c r="A5" s="18"/>
      <c r="B5" s="55"/>
      <c r="C5" s="55"/>
      <c r="D5" s="19" t="s">
        <v>19</v>
      </c>
      <c r="E5" s="19" t="s">
        <v>20</v>
      </c>
      <c r="F5" s="19" t="s">
        <v>21</v>
      </c>
      <c r="G5" s="19" t="s">
        <v>22</v>
      </c>
      <c r="H5" s="19" t="s">
        <v>23</v>
      </c>
      <c r="I5" s="19" t="s">
        <v>24</v>
      </c>
      <c r="J5" s="19" t="s">
        <v>25</v>
      </c>
      <c r="K5" s="19" t="s">
        <v>26</v>
      </c>
      <c r="L5" s="19" t="s">
        <v>27</v>
      </c>
      <c r="M5" s="19" t="s">
        <v>28</v>
      </c>
      <c r="N5" s="19" t="s">
        <v>29</v>
      </c>
      <c r="O5" s="19" t="s">
        <v>30</v>
      </c>
      <c r="P5" s="19" t="s">
        <v>31</v>
      </c>
    </row>
    <row r="6" spans="1:16" ht="16" thickBot="1" x14ac:dyDescent="0.4">
      <c r="A6" s="20"/>
      <c r="B6" s="56"/>
      <c r="C6" s="56"/>
      <c r="D6" s="17" t="s">
        <v>32</v>
      </c>
      <c r="E6" s="21"/>
      <c r="F6" s="21"/>
      <c r="G6" s="21"/>
      <c r="H6" s="22"/>
      <c r="I6" s="19" t="s">
        <v>33</v>
      </c>
      <c r="J6" s="19" t="s">
        <v>60</v>
      </c>
      <c r="K6" s="22"/>
      <c r="L6" s="22"/>
      <c r="M6" s="22"/>
      <c r="N6" s="22"/>
      <c r="O6" s="23" t="s">
        <v>61</v>
      </c>
      <c r="P6" s="22"/>
    </row>
    <row r="7" spans="1:16" ht="31.5" thickBot="1" x14ac:dyDescent="0.4">
      <c r="A7" s="61" t="s">
        <v>44</v>
      </c>
      <c r="B7" s="61" t="s">
        <v>62</v>
      </c>
      <c r="C7" s="1" t="s">
        <v>34</v>
      </c>
      <c r="D7" s="7">
        <v>658855539</v>
      </c>
      <c r="E7" s="7">
        <v>0</v>
      </c>
      <c r="F7" s="7">
        <f>D7</f>
        <v>658855539</v>
      </c>
      <c r="G7" s="7">
        <v>0</v>
      </c>
      <c r="H7" s="6">
        <v>0</v>
      </c>
      <c r="I7" s="6">
        <f>J7+N7</f>
        <v>116268625</v>
      </c>
      <c r="J7" s="6">
        <f>SUM(K7:M7)</f>
        <v>0</v>
      </c>
      <c r="K7" s="6">
        <v>0</v>
      </c>
      <c r="L7" s="6">
        <v>0</v>
      </c>
      <c r="M7" s="6">
        <v>0</v>
      </c>
      <c r="N7" s="6">
        <v>116268625</v>
      </c>
      <c r="O7" s="6">
        <f>D7+I7</f>
        <v>775124164</v>
      </c>
      <c r="P7" s="6">
        <v>0</v>
      </c>
    </row>
    <row r="8" spans="1:16" ht="31.5" thickBot="1" x14ac:dyDescent="0.4">
      <c r="A8" s="62"/>
      <c r="B8" s="62"/>
      <c r="C8" s="1" t="s">
        <v>35</v>
      </c>
      <c r="D8" s="7">
        <v>47061111</v>
      </c>
      <c r="E8" s="6">
        <v>0</v>
      </c>
      <c r="F8" s="7">
        <f t="shared" ref="F8:F9" si="0">D8</f>
        <v>47061111</v>
      </c>
      <c r="G8" s="6">
        <v>0</v>
      </c>
      <c r="H8" s="6">
        <v>0</v>
      </c>
      <c r="I8" s="6">
        <f t="shared" ref="I8:I9" si="1">J8+N8</f>
        <v>47061111</v>
      </c>
      <c r="J8" s="6">
        <f t="shared" ref="J8:J9" si="2">SUM(K8:M8)</f>
        <v>0</v>
      </c>
      <c r="K8" s="6">
        <v>0</v>
      </c>
      <c r="L8" s="6">
        <v>0</v>
      </c>
      <c r="M8" s="6">
        <v>0</v>
      </c>
      <c r="N8" s="6">
        <v>47061111</v>
      </c>
      <c r="O8" s="6">
        <f t="shared" ref="O8:O9" si="3">D8+I8</f>
        <v>94122222</v>
      </c>
      <c r="P8" s="6">
        <v>0</v>
      </c>
    </row>
    <row r="9" spans="1:16" ht="31.5" thickBot="1" x14ac:dyDescent="0.4">
      <c r="A9" s="62"/>
      <c r="B9" s="62"/>
      <c r="C9" s="1" t="s">
        <v>36</v>
      </c>
      <c r="D9" s="7">
        <v>94122219</v>
      </c>
      <c r="E9" s="6">
        <v>0</v>
      </c>
      <c r="F9" s="7">
        <f t="shared" si="0"/>
        <v>94122219</v>
      </c>
      <c r="G9" s="6">
        <v>0</v>
      </c>
      <c r="H9" s="6">
        <v>0</v>
      </c>
      <c r="I9" s="6">
        <f t="shared" si="1"/>
        <v>40338094</v>
      </c>
      <c r="J9" s="6">
        <f t="shared" si="2"/>
        <v>0</v>
      </c>
      <c r="K9" s="6">
        <v>0</v>
      </c>
      <c r="L9" s="6">
        <v>0</v>
      </c>
      <c r="M9" s="6">
        <v>0</v>
      </c>
      <c r="N9" s="6">
        <v>40338094</v>
      </c>
      <c r="O9" s="6">
        <f t="shared" si="3"/>
        <v>134460313</v>
      </c>
      <c r="P9" s="6">
        <v>0</v>
      </c>
    </row>
    <row r="10" spans="1:16" ht="16" thickBot="1" x14ac:dyDescent="0.4">
      <c r="A10" s="63"/>
      <c r="B10" s="63"/>
      <c r="C10" s="2" t="s">
        <v>37</v>
      </c>
      <c r="D10" s="5">
        <f>SUM(D7:D9)</f>
        <v>800038869</v>
      </c>
      <c r="E10" s="5">
        <f t="shared" ref="E10:O10" si="4">SUM(E7:E9)</f>
        <v>0</v>
      </c>
      <c r="F10" s="5">
        <f t="shared" si="4"/>
        <v>800038869</v>
      </c>
      <c r="G10" s="5">
        <f t="shared" si="4"/>
        <v>0</v>
      </c>
      <c r="H10" s="5">
        <f t="shared" si="4"/>
        <v>0</v>
      </c>
      <c r="I10" s="5">
        <f t="shared" si="4"/>
        <v>203667830</v>
      </c>
      <c r="J10" s="5">
        <f t="shared" si="4"/>
        <v>0</v>
      </c>
      <c r="K10" s="5">
        <f t="shared" si="4"/>
        <v>0</v>
      </c>
      <c r="L10" s="5">
        <f t="shared" si="4"/>
        <v>0</v>
      </c>
      <c r="M10" s="5">
        <f t="shared" si="4"/>
        <v>0</v>
      </c>
      <c r="N10" s="5">
        <f t="shared" si="4"/>
        <v>203667830</v>
      </c>
      <c r="O10" s="5">
        <f t="shared" si="4"/>
        <v>1003706699</v>
      </c>
      <c r="P10" s="6">
        <v>0</v>
      </c>
    </row>
    <row r="11" spans="1:16" ht="14.5" customHeight="1" x14ac:dyDescent="0.35">
      <c r="A11" s="40" t="s">
        <v>45</v>
      </c>
      <c r="B11" s="40" t="s">
        <v>62</v>
      </c>
      <c r="C11" s="43" t="s">
        <v>37</v>
      </c>
      <c r="D11" s="37">
        <f>D10</f>
        <v>800038869</v>
      </c>
      <c r="E11" s="37">
        <f t="shared" ref="E11:P11" si="5">E10</f>
        <v>0</v>
      </c>
      <c r="F11" s="37">
        <f t="shared" si="5"/>
        <v>800038869</v>
      </c>
      <c r="G11" s="37">
        <f t="shared" si="5"/>
        <v>0</v>
      </c>
      <c r="H11" s="37">
        <f t="shared" si="5"/>
        <v>0</v>
      </c>
      <c r="I11" s="37">
        <f t="shared" si="5"/>
        <v>203667830</v>
      </c>
      <c r="J11" s="37">
        <f t="shared" si="5"/>
        <v>0</v>
      </c>
      <c r="K11" s="37">
        <f t="shared" si="5"/>
        <v>0</v>
      </c>
      <c r="L11" s="37">
        <f t="shared" si="5"/>
        <v>0</v>
      </c>
      <c r="M11" s="37">
        <f t="shared" si="5"/>
        <v>0</v>
      </c>
      <c r="N11" s="37">
        <f t="shared" si="5"/>
        <v>203667830</v>
      </c>
      <c r="O11" s="37">
        <f t="shared" si="5"/>
        <v>1003706699</v>
      </c>
      <c r="P11" s="37">
        <f t="shared" si="5"/>
        <v>0</v>
      </c>
    </row>
    <row r="12" spans="1:16" ht="14.5" customHeight="1" x14ac:dyDescent="0.35">
      <c r="A12" s="41"/>
      <c r="B12" s="41"/>
      <c r="C12" s="44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</row>
    <row r="13" spans="1:16" ht="14.5" customHeight="1" x14ac:dyDescent="0.35">
      <c r="A13" s="41"/>
      <c r="B13" s="41"/>
      <c r="C13" s="44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</row>
    <row r="14" spans="1:16" ht="15" customHeight="1" thickBot="1" x14ac:dyDescent="0.4">
      <c r="A14" s="42"/>
      <c r="B14" s="42"/>
      <c r="C14" s="45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</row>
    <row r="15" spans="1:16" ht="31.5" thickBot="1" x14ac:dyDescent="0.4">
      <c r="A15" s="61" t="s">
        <v>46</v>
      </c>
      <c r="B15" s="61" t="s">
        <v>63</v>
      </c>
      <c r="C15" s="1" t="s">
        <v>34</v>
      </c>
      <c r="D15" s="7">
        <f>[1]Arkusz1!$F$15</f>
        <v>937422729</v>
      </c>
      <c r="E15" s="7">
        <v>0</v>
      </c>
      <c r="F15" s="7">
        <f>D15</f>
        <v>937422729</v>
      </c>
      <c r="G15" s="7">
        <v>0</v>
      </c>
      <c r="H15" s="6">
        <v>0</v>
      </c>
      <c r="I15" s="6">
        <f>J15+N15</f>
        <v>165427541</v>
      </c>
      <c r="J15" s="6">
        <f>SUM(K15:M15)</f>
        <v>165427541</v>
      </c>
      <c r="K15" s="6">
        <f>[1]Arkusz1!$J$15</f>
        <v>165427541</v>
      </c>
      <c r="L15" s="6">
        <v>0</v>
      </c>
      <c r="M15" s="6">
        <v>0</v>
      </c>
      <c r="N15" s="6">
        <v>0</v>
      </c>
      <c r="O15" s="6">
        <f>D15+I15</f>
        <v>1102850270</v>
      </c>
      <c r="P15" s="6">
        <v>0</v>
      </c>
    </row>
    <row r="16" spans="1:16" ht="31.5" thickBot="1" x14ac:dyDescent="0.4">
      <c r="A16" s="62"/>
      <c r="B16" s="62"/>
      <c r="C16" s="1" t="s">
        <v>35</v>
      </c>
      <c r="D16" s="7">
        <f>[1]Arkusz1!$F$13</f>
        <v>66958765</v>
      </c>
      <c r="E16" s="6">
        <v>0</v>
      </c>
      <c r="F16" s="7">
        <f t="shared" ref="F16:F17" si="6">D16</f>
        <v>66958765</v>
      </c>
      <c r="G16" s="6">
        <v>0</v>
      </c>
      <c r="H16" s="6">
        <v>0</v>
      </c>
      <c r="I16" s="6">
        <f t="shared" ref="I16:I17" si="7">J16+N16</f>
        <v>66958765</v>
      </c>
      <c r="J16" s="6">
        <f t="shared" ref="J16:J17" si="8">SUM(K16:M16)</f>
        <v>66958765</v>
      </c>
      <c r="K16" s="6">
        <f>[1]Arkusz1!$J$13</f>
        <v>66958765</v>
      </c>
      <c r="L16" s="6">
        <v>0</v>
      </c>
      <c r="M16" s="6">
        <v>0</v>
      </c>
      <c r="N16" s="6">
        <v>0</v>
      </c>
      <c r="O16" s="6">
        <f t="shared" ref="O16:O17" si="9">D16+I16</f>
        <v>133917530</v>
      </c>
      <c r="P16" s="6">
        <v>0</v>
      </c>
    </row>
    <row r="17" spans="1:21" ht="31.5" thickBot="1" x14ac:dyDescent="0.4">
      <c r="A17" s="62"/>
      <c r="B17" s="62"/>
      <c r="C17" s="1" t="s">
        <v>36</v>
      </c>
      <c r="D17" s="7">
        <f>[1]Arkusz1!$F$14</f>
        <v>133917534</v>
      </c>
      <c r="E17" s="6">
        <v>0</v>
      </c>
      <c r="F17" s="7">
        <f t="shared" si="6"/>
        <v>133917534</v>
      </c>
      <c r="G17" s="6">
        <v>0</v>
      </c>
      <c r="H17" s="6">
        <v>0</v>
      </c>
      <c r="I17" s="6">
        <f t="shared" si="7"/>
        <v>57393229</v>
      </c>
      <c r="J17" s="6">
        <f t="shared" si="8"/>
        <v>57393229</v>
      </c>
      <c r="K17" s="6">
        <f>[1]Arkusz1!$I$14</f>
        <v>57393229</v>
      </c>
      <c r="L17" s="6">
        <v>0</v>
      </c>
      <c r="M17" s="6">
        <v>0</v>
      </c>
      <c r="N17" s="6">
        <v>0</v>
      </c>
      <c r="O17" s="6">
        <f t="shared" si="9"/>
        <v>191310763</v>
      </c>
      <c r="P17" s="6">
        <v>0</v>
      </c>
    </row>
    <row r="18" spans="1:21" ht="16" thickBot="1" x14ac:dyDescent="0.4">
      <c r="A18" s="63"/>
      <c r="B18" s="63"/>
      <c r="C18" s="2" t="s">
        <v>37</v>
      </c>
      <c r="D18" s="5">
        <f>SUM(D15:D17)</f>
        <v>1138299028</v>
      </c>
      <c r="E18" s="5">
        <f t="shared" ref="E18" si="10">SUM(E15:E17)</f>
        <v>0</v>
      </c>
      <c r="F18" s="5">
        <f t="shared" ref="F18" si="11">SUM(F15:F17)</f>
        <v>1138299028</v>
      </c>
      <c r="G18" s="5">
        <f t="shared" ref="G18" si="12">SUM(G15:G17)</f>
        <v>0</v>
      </c>
      <c r="H18" s="5">
        <f t="shared" ref="H18" si="13">SUM(H15:H17)</f>
        <v>0</v>
      </c>
      <c r="I18" s="5">
        <f t="shared" ref="I18" si="14">SUM(I15:I17)</f>
        <v>289779535</v>
      </c>
      <c r="J18" s="5">
        <f t="shared" ref="J18" si="15">SUM(J15:J17)</f>
        <v>289779535</v>
      </c>
      <c r="K18" s="5">
        <f t="shared" ref="K18" si="16">SUM(K15:K17)</f>
        <v>289779535</v>
      </c>
      <c r="L18" s="5">
        <f t="shared" ref="L18" si="17">SUM(L15:L17)</f>
        <v>0</v>
      </c>
      <c r="M18" s="5">
        <f t="shared" ref="M18" si="18">SUM(M15:M17)</f>
        <v>0</v>
      </c>
      <c r="N18" s="5">
        <f t="shared" ref="N18" si="19">SUM(N15:N17)</f>
        <v>0</v>
      </c>
      <c r="O18" s="5">
        <f t="shared" ref="O18" si="20">SUM(O15:O17)</f>
        <v>1428078563</v>
      </c>
      <c r="P18" s="6">
        <v>0</v>
      </c>
    </row>
    <row r="19" spans="1:21" ht="14.5" customHeight="1" x14ac:dyDescent="0.35">
      <c r="A19" s="40" t="s">
        <v>47</v>
      </c>
      <c r="B19" s="40" t="s">
        <v>63</v>
      </c>
      <c r="C19" s="43" t="s">
        <v>37</v>
      </c>
      <c r="D19" s="37">
        <v>410299028</v>
      </c>
      <c r="E19" s="37">
        <f t="shared" ref="E19" si="21">E18</f>
        <v>0</v>
      </c>
      <c r="F19" s="37">
        <f>D19</f>
        <v>410299028</v>
      </c>
      <c r="G19" s="37">
        <f t="shared" ref="G19" si="22">G18</f>
        <v>0</v>
      </c>
      <c r="H19" s="37">
        <f t="shared" ref="H19" si="23">H18</f>
        <v>0</v>
      </c>
      <c r="I19" s="37">
        <f>J19+N19</f>
        <v>104451035</v>
      </c>
      <c r="J19" s="37">
        <f>K19</f>
        <v>104451035</v>
      </c>
      <c r="K19" s="37">
        <f>INT($K$18*R19)+1+1</f>
        <v>104451035</v>
      </c>
      <c r="L19" s="37">
        <f t="shared" ref="L19:N27" si="24">L14</f>
        <v>0</v>
      </c>
      <c r="M19" s="37">
        <f t="shared" si="24"/>
        <v>0</v>
      </c>
      <c r="N19" s="37">
        <f t="shared" si="24"/>
        <v>0</v>
      </c>
      <c r="O19" s="37">
        <f>D19+I19</f>
        <v>514750063</v>
      </c>
      <c r="P19" s="37">
        <f t="shared" ref="P19" si="25">P18</f>
        <v>0</v>
      </c>
      <c r="R19">
        <f>ROUND(D19/D18,5)</f>
        <v>0.36044999999999999</v>
      </c>
      <c r="U19" s="8"/>
    </row>
    <row r="20" spans="1:21" ht="14.5" customHeight="1" x14ac:dyDescent="0.35">
      <c r="A20" s="41"/>
      <c r="B20" s="41"/>
      <c r="C20" s="44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U20" s="8">
        <f>U19-O18</f>
        <v>-1428078563</v>
      </c>
    </row>
    <row r="21" spans="1:21" ht="14.5" customHeight="1" x14ac:dyDescent="0.35">
      <c r="A21" s="41"/>
      <c r="B21" s="41"/>
      <c r="C21" s="44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</row>
    <row r="22" spans="1:21" ht="15" customHeight="1" thickBot="1" x14ac:dyDescent="0.4">
      <c r="A22" s="42"/>
      <c r="B22" s="42"/>
      <c r="C22" s="45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</row>
    <row r="23" spans="1:21" ht="14.5" customHeight="1" x14ac:dyDescent="0.35">
      <c r="A23" s="40" t="s">
        <v>48</v>
      </c>
      <c r="B23" s="40" t="s">
        <v>63</v>
      </c>
      <c r="C23" s="43" t="s">
        <v>37</v>
      </c>
      <c r="D23" s="37">
        <v>378000000</v>
      </c>
      <c r="E23" s="37">
        <f t="shared" ref="E23" si="26">E18</f>
        <v>0</v>
      </c>
      <c r="F23" s="37">
        <f t="shared" ref="F23" si="27">D23</f>
        <v>378000000</v>
      </c>
      <c r="G23" s="37">
        <f t="shared" ref="G23" si="28">G18</f>
        <v>0</v>
      </c>
      <c r="H23" s="37">
        <f t="shared" ref="H23" si="29">H18</f>
        <v>0</v>
      </c>
      <c r="I23" s="37">
        <f t="shared" ref="I23" si="30">J23+N23</f>
        <v>96227091</v>
      </c>
      <c r="J23" s="37">
        <f t="shared" ref="J23" si="31">K23</f>
        <v>96227091</v>
      </c>
      <c r="K23" s="48">
        <f>INT($K$18*R23)+1</f>
        <v>96227091</v>
      </c>
      <c r="L23" s="37">
        <f t="shared" si="24"/>
        <v>0</v>
      </c>
      <c r="M23" s="37">
        <f t="shared" si="24"/>
        <v>0</v>
      </c>
      <c r="N23" s="37">
        <f t="shared" si="24"/>
        <v>0</v>
      </c>
      <c r="O23" s="37">
        <f t="shared" ref="O23" si="32">D23+I23</f>
        <v>474227091</v>
      </c>
      <c r="P23" s="37">
        <f t="shared" ref="P23" si="33">P18</f>
        <v>0</v>
      </c>
      <c r="R23">
        <f>ROUND(D23/D18,5)</f>
        <v>0.33206999999999998</v>
      </c>
    </row>
    <row r="24" spans="1:21" ht="14.5" customHeight="1" x14ac:dyDescent="0.35">
      <c r="A24" s="41"/>
      <c r="B24" s="41"/>
      <c r="C24" s="44"/>
      <c r="D24" s="38"/>
      <c r="E24" s="38"/>
      <c r="F24" s="38"/>
      <c r="G24" s="38"/>
      <c r="H24" s="38"/>
      <c r="I24" s="46"/>
      <c r="J24" s="38"/>
      <c r="K24" s="49"/>
      <c r="L24" s="38"/>
      <c r="M24" s="38"/>
      <c r="N24" s="38"/>
      <c r="O24" s="38"/>
      <c r="P24" s="38"/>
    </row>
    <row r="25" spans="1:21" ht="14.5" customHeight="1" x14ac:dyDescent="0.35">
      <c r="A25" s="41"/>
      <c r="B25" s="41"/>
      <c r="C25" s="44"/>
      <c r="D25" s="38"/>
      <c r="E25" s="38"/>
      <c r="F25" s="38"/>
      <c r="G25" s="38"/>
      <c r="H25" s="38"/>
      <c r="I25" s="46"/>
      <c r="J25" s="38"/>
      <c r="K25" s="49"/>
      <c r="L25" s="38"/>
      <c r="M25" s="38"/>
      <c r="N25" s="38"/>
      <c r="O25" s="38"/>
      <c r="P25" s="38"/>
    </row>
    <row r="26" spans="1:21" ht="15" customHeight="1" thickBot="1" x14ac:dyDescent="0.4">
      <c r="A26" s="42"/>
      <c r="B26" s="42"/>
      <c r="C26" s="45"/>
      <c r="D26" s="39"/>
      <c r="E26" s="39"/>
      <c r="F26" s="39"/>
      <c r="G26" s="39"/>
      <c r="H26" s="39"/>
      <c r="I26" s="47"/>
      <c r="J26" s="39"/>
      <c r="K26" s="50"/>
      <c r="L26" s="39"/>
      <c r="M26" s="39"/>
      <c r="N26" s="39"/>
      <c r="O26" s="39"/>
      <c r="P26" s="39"/>
    </row>
    <row r="27" spans="1:21" ht="14.5" customHeight="1" x14ac:dyDescent="0.35">
      <c r="A27" s="40" t="s">
        <v>49</v>
      </c>
      <c r="B27" s="40" t="s">
        <v>63</v>
      </c>
      <c r="C27" s="43" t="s">
        <v>37</v>
      </c>
      <c r="D27" s="37">
        <v>260000000</v>
      </c>
      <c r="E27" s="37">
        <f t="shared" ref="E27" si="34">E22</f>
        <v>0</v>
      </c>
      <c r="F27" s="37">
        <f t="shared" ref="F27" si="35">D27</f>
        <v>260000000</v>
      </c>
      <c r="G27" s="37">
        <f t="shared" ref="G27" si="36">G22</f>
        <v>0</v>
      </c>
      <c r="H27" s="37">
        <f t="shared" ref="H27" si="37">H22</f>
        <v>0</v>
      </c>
      <c r="I27" s="37">
        <f t="shared" ref="I27" si="38">J27+N27</f>
        <v>66188543</v>
      </c>
      <c r="J27" s="37">
        <f t="shared" ref="J27" si="39">K27</f>
        <v>66188543</v>
      </c>
      <c r="K27" s="37">
        <f t="shared" ref="K27" si="40">INT($K$18*R27)</f>
        <v>66188543</v>
      </c>
      <c r="L27" s="37">
        <f t="shared" ref="L27" si="41">L22</f>
        <v>0</v>
      </c>
      <c r="M27" s="37">
        <f t="shared" ref="M27" si="42">M22</f>
        <v>0</v>
      </c>
      <c r="N27" s="37">
        <f t="shared" si="24"/>
        <v>0</v>
      </c>
      <c r="O27" s="37">
        <f t="shared" ref="O27" si="43">D27+I27</f>
        <v>326188543</v>
      </c>
      <c r="P27" s="37">
        <f t="shared" ref="P27" si="44">P22</f>
        <v>0</v>
      </c>
      <c r="R27">
        <f>ROUND(D27/D18,5)</f>
        <v>0.22841</v>
      </c>
    </row>
    <row r="28" spans="1:21" ht="14.5" customHeight="1" x14ac:dyDescent="0.35">
      <c r="A28" s="41"/>
      <c r="B28" s="41"/>
      <c r="C28" s="44"/>
      <c r="D28" s="38"/>
      <c r="E28" s="38"/>
      <c r="F28" s="38"/>
      <c r="G28" s="38"/>
      <c r="H28" s="38"/>
      <c r="I28" s="46"/>
      <c r="J28" s="38"/>
      <c r="K28" s="38"/>
      <c r="L28" s="38"/>
      <c r="M28" s="38"/>
      <c r="N28" s="38"/>
      <c r="O28" s="38"/>
      <c r="P28" s="38"/>
    </row>
    <row r="29" spans="1:21" ht="14.5" customHeight="1" x14ac:dyDescent="0.35">
      <c r="A29" s="41"/>
      <c r="B29" s="41"/>
      <c r="C29" s="44"/>
      <c r="D29" s="38"/>
      <c r="E29" s="38"/>
      <c r="F29" s="38"/>
      <c r="G29" s="38"/>
      <c r="H29" s="38"/>
      <c r="I29" s="46"/>
      <c r="J29" s="38"/>
      <c r="K29" s="38"/>
      <c r="L29" s="38"/>
      <c r="M29" s="38"/>
      <c r="N29" s="38"/>
      <c r="O29" s="38"/>
      <c r="P29" s="38"/>
    </row>
    <row r="30" spans="1:21" ht="15" customHeight="1" thickBot="1" x14ac:dyDescent="0.4">
      <c r="A30" s="42"/>
      <c r="B30" s="42"/>
      <c r="C30" s="45"/>
      <c r="D30" s="39"/>
      <c r="E30" s="39"/>
      <c r="F30" s="39"/>
      <c r="G30" s="39"/>
      <c r="H30" s="39"/>
      <c r="I30" s="47"/>
      <c r="J30" s="39"/>
      <c r="K30" s="39"/>
      <c r="L30" s="39"/>
      <c r="M30" s="39"/>
      <c r="N30" s="39"/>
      <c r="O30" s="39"/>
      <c r="P30" s="39"/>
    </row>
    <row r="31" spans="1:21" ht="14.5" customHeight="1" x14ac:dyDescent="0.35">
      <c r="A31" s="40" t="s">
        <v>50</v>
      </c>
      <c r="B31" s="40" t="s">
        <v>63</v>
      </c>
      <c r="C31" s="43" t="s">
        <v>37</v>
      </c>
      <c r="D31" s="37">
        <v>40000000</v>
      </c>
      <c r="E31" s="37">
        <f t="shared" ref="E31" si="45">E26</f>
        <v>0</v>
      </c>
      <c r="F31" s="37">
        <f t="shared" ref="F31" si="46">D31</f>
        <v>40000000</v>
      </c>
      <c r="G31" s="37">
        <f t="shared" ref="G31" si="47">G26</f>
        <v>0</v>
      </c>
      <c r="H31" s="37">
        <f t="shared" ref="H31" si="48">H26</f>
        <v>0</v>
      </c>
      <c r="I31" s="37">
        <f>J31+N31</f>
        <v>10182852</v>
      </c>
      <c r="J31" s="37">
        <f t="shared" ref="J31" si="49">K31</f>
        <v>10182852</v>
      </c>
      <c r="K31" s="37">
        <f t="shared" ref="K31" si="50">INT($K$18*R31)</f>
        <v>10182852</v>
      </c>
      <c r="L31" s="37">
        <f t="shared" ref="L31" si="51">L26</f>
        <v>0</v>
      </c>
      <c r="M31" s="37">
        <f t="shared" ref="M31" si="52">M26</f>
        <v>0</v>
      </c>
      <c r="N31" s="37">
        <f t="shared" ref="N31" si="53">INT($N$18*R31)</f>
        <v>0</v>
      </c>
      <c r="O31" s="37">
        <f t="shared" ref="O31" si="54">D31+I31</f>
        <v>50182852</v>
      </c>
      <c r="P31" s="37">
        <f t="shared" ref="P31" si="55">P26</f>
        <v>0</v>
      </c>
      <c r="R31">
        <f>ROUND(D31/D18,5)</f>
        <v>3.5139999999999998E-2</v>
      </c>
    </row>
    <row r="32" spans="1:21" ht="14.5" customHeight="1" x14ac:dyDescent="0.35">
      <c r="A32" s="41"/>
      <c r="B32" s="41"/>
      <c r="C32" s="44"/>
      <c r="D32" s="38"/>
      <c r="E32" s="38"/>
      <c r="F32" s="38"/>
      <c r="G32" s="38"/>
      <c r="H32" s="38"/>
      <c r="I32" s="46"/>
      <c r="J32" s="38"/>
      <c r="K32" s="38"/>
      <c r="L32" s="38"/>
      <c r="M32" s="38"/>
      <c r="N32" s="38"/>
      <c r="O32" s="38"/>
      <c r="P32" s="38"/>
    </row>
    <row r="33" spans="1:19" ht="14.5" customHeight="1" x14ac:dyDescent="0.35">
      <c r="A33" s="41"/>
      <c r="B33" s="41"/>
      <c r="C33" s="44"/>
      <c r="D33" s="38"/>
      <c r="E33" s="38"/>
      <c r="F33" s="38"/>
      <c r="G33" s="38"/>
      <c r="H33" s="38"/>
      <c r="I33" s="46"/>
      <c r="J33" s="38"/>
      <c r="K33" s="38"/>
      <c r="L33" s="38"/>
      <c r="M33" s="38"/>
      <c r="N33" s="38"/>
      <c r="O33" s="38"/>
      <c r="P33" s="38"/>
    </row>
    <row r="34" spans="1:19" ht="15" customHeight="1" thickBot="1" x14ac:dyDescent="0.4">
      <c r="A34" s="42"/>
      <c r="B34" s="42"/>
      <c r="C34" s="45"/>
      <c r="D34" s="39"/>
      <c r="E34" s="39"/>
      <c r="F34" s="39"/>
      <c r="G34" s="39"/>
      <c r="H34" s="39"/>
      <c r="I34" s="47"/>
      <c r="J34" s="39"/>
      <c r="K34" s="39"/>
      <c r="L34" s="39"/>
      <c r="M34" s="39"/>
      <c r="N34" s="39"/>
      <c r="O34" s="39"/>
      <c r="P34" s="39"/>
    </row>
    <row r="35" spans="1:19" ht="14.5" customHeight="1" x14ac:dyDescent="0.35">
      <c r="A35" s="40" t="s">
        <v>51</v>
      </c>
      <c r="B35" s="40" t="s">
        <v>63</v>
      </c>
      <c r="C35" s="43" t="s">
        <v>37</v>
      </c>
      <c r="D35" s="37">
        <v>50000000</v>
      </c>
      <c r="E35" s="37">
        <f t="shared" ref="E35" si="56">E30</f>
        <v>0</v>
      </c>
      <c r="F35" s="37">
        <f t="shared" ref="F35" si="57">D35</f>
        <v>50000000</v>
      </c>
      <c r="G35" s="37">
        <f t="shared" ref="G35" si="58">G30</f>
        <v>0</v>
      </c>
      <c r="H35" s="37">
        <f t="shared" ref="H35" si="59">H30</f>
        <v>0</v>
      </c>
      <c r="I35" s="37">
        <f t="shared" ref="I35" si="60">J35+N35</f>
        <v>12730014</v>
      </c>
      <c r="J35" s="37">
        <f t="shared" ref="J35" si="61">K35</f>
        <v>12730014</v>
      </c>
      <c r="K35" s="37">
        <f t="shared" ref="K35" si="62">INT($K$18*R35)</f>
        <v>12730014</v>
      </c>
      <c r="L35" s="37">
        <f t="shared" ref="L35" si="63">L30</f>
        <v>0</v>
      </c>
      <c r="M35" s="37">
        <f t="shared" ref="M35" si="64">M30</f>
        <v>0</v>
      </c>
      <c r="N35" s="37">
        <f t="shared" ref="N35" si="65">INT($N$18*R35)</f>
        <v>0</v>
      </c>
      <c r="O35" s="37">
        <f t="shared" ref="O35" si="66">D35+I35</f>
        <v>62730014</v>
      </c>
      <c r="P35" s="37">
        <f t="shared" ref="P35" si="67">P30</f>
        <v>0</v>
      </c>
      <c r="R35">
        <f>ROUND(D35/D18,5)</f>
        <v>4.3929999999999997E-2</v>
      </c>
    </row>
    <row r="36" spans="1:19" ht="14.5" customHeight="1" x14ac:dyDescent="0.35">
      <c r="A36" s="41"/>
      <c r="B36" s="41"/>
      <c r="C36" s="44"/>
      <c r="D36" s="38"/>
      <c r="E36" s="38"/>
      <c r="F36" s="38"/>
      <c r="G36" s="38"/>
      <c r="H36" s="38"/>
      <c r="I36" s="46"/>
      <c r="J36" s="38"/>
      <c r="K36" s="38"/>
      <c r="L36" s="38"/>
      <c r="M36" s="38"/>
      <c r="N36" s="38"/>
      <c r="O36" s="38"/>
      <c r="P36" s="38"/>
    </row>
    <row r="37" spans="1:19" ht="14.5" customHeight="1" x14ac:dyDescent="0.35">
      <c r="A37" s="41"/>
      <c r="B37" s="41"/>
      <c r="C37" s="44"/>
      <c r="D37" s="38"/>
      <c r="E37" s="38"/>
      <c r="F37" s="38"/>
      <c r="G37" s="38"/>
      <c r="H37" s="38"/>
      <c r="I37" s="46"/>
      <c r="J37" s="38"/>
      <c r="K37" s="38"/>
      <c r="L37" s="38"/>
      <c r="M37" s="38"/>
      <c r="N37" s="38"/>
      <c r="O37" s="38"/>
      <c r="P37" s="38"/>
    </row>
    <row r="38" spans="1:19" ht="15" customHeight="1" thickBot="1" x14ac:dyDescent="0.4">
      <c r="A38" s="42"/>
      <c r="B38" s="42"/>
      <c r="C38" s="45"/>
      <c r="D38" s="39"/>
      <c r="E38" s="39"/>
      <c r="F38" s="39"/>
      <c r="G38" s="39"/>
      <c r="H38" s="39"/>
      <c r="I38" s="47"/>
      <c r="J38" s="39"/>
      <c r="K38" s="39"/>
      <c r="L38" s="39"/>
      <c r="M38" s="39"/>
      <c r="N38" s="39"/>
      <c r="O38" s="39"/>
      <c r="P38" s="39"/>
    </row>
    <row r="39" spans="1:19" ht="31.5" thickBot="1" x14ac:dyDescent="0.4">
      <c r="A39" s="61" t="s">
        <v>66</v>
      </c>
      <c r="B39" s="40" t="s">
        <v>68</v>
      </c>
      <c r="C39" s="1" t="s">
        <v>34</v>
      </c>
      <c r="D39" s="7">
        <v>40930212</v>
      </c>
      <c r="E39" s="7">
        <v>0</v>
      </c>
      <c r="F39" s="6">
        <f>D39</f>
        <v>40930212</v>
      </c>
      <c r="G39" s="7">
        <v>0</v>
      </c>
      <c r="H39" s="7">
        <v>0</v>
      </c>
      <c r="I39" s="6">
        <f>J39+N39</f>
        <v>7222979</v>
      </c>
      <c r="J39" s="6">
        <f>K39</f>
        <v>7222979</v>
      </c>
      <c r="K39" s="6">
        <v>7222979</v>
      </c>
      <c r="L39" s="7">
        <v>0</v>
      </c>
      <c r="M39" s="7">
        <v>0</v>
      </c>
      <c r="N39" s="7">
        <v>0</v>
      </c>
      <c r="O39" s="6">
        <f>D39+I39</f>
        <v>48153191</v>
      </c>
      <c r="P39" s="7">
        <v>0</v>
      </c>
      <c r="S39" s="8">
        <f>SUM(O19:O38)-O18</f>
        <v>0</v>
      </c>
    </row>
    <row r="40" spans="1:19" ht="31.5" thickBot="1" x14ac:dyDescent="0.4">
      <c r="A40" s="62"/>
      <c r="B40" s="41"/>
      <c r="C40" s="1" t="s">
        <v>35</v>
      </c>
      <c r="D40" s="7">
        <v>2923587</v>
      </c>
      <c r="E40" s="7">
        <v>0</v>
      </c>
      <c r="F40" s="6">
        <f>D40</f>
        <v>2923587</v>
      </c>
      <c r="G40" s="7">
        <v>0</v>
      </c>
      <c r="H40" s="7">
        <v>0</v>
      </c>
      <c r="I40" s="6">
        <f>J40+N40</f>
        <v>2923587</v>
      </c>
      <c r="J40" s="6">
        <f>K40</f>
        <v>2923587</v>
      </c>
      <c r="K40" s="6">
        <v>2923587</v>
      </c>
      <c r="L40" s="7">
        <v>0</v>
      </c>
      <c r="M40" s="7">
        <v>0</v>
      </c>
      <c r="N40" s="7">
        <v>0</v>
      </c>
      <c r="O40" s="6">
        <f>D40+I40</f>
        <v>5847174</v>
      </c>
      <c r="P40" s="7">
        <v>0</v>
      </c>
    </row>
    <row r="41" spans="1:19" ht="31.5" thickBot="1" x14ac:dyDescent="0.4">
      <c r="A41" s="62"/>
      <c r="B41" s="41"/>
      <c r="C41" s="1" t="s">
        <v>36</v>
      </c>
      <c r="D41" s="7">
        <v>5847173</v>
      </c>
      <c r="E41" s="7">
        <v>0</v>
      </c>
      <c r="F41" s="6">
        <f>D41</f>
        <v>5847173</v>
      </c>
      <c r="G41" s="7">
        <v>0</v>
      </c>
      <c r="H41" s="7">
        <v>0</v>
      </c>
      <c r="I41" s="6">
        <f>J41+N41</f>
        <v>2505932</v>
      </c>
      <c r="J41" s="6">
        <f>K41</f>
        <v>2505932</v>
      </c>
      <c r="K41" s="6">
        <v>2505932</v>
      </c>
      <c r="L41" s="7">
        <v>0</v>
      </c>
      <c r="M41" s="7">
        <v>0</v>
      </c>
      <c r="N41" s="7">
        <v>0</v>
      </c>
      <c r="O41" s="6">
        <f>D41+I41</f>
        <v>8353105</v>
      </c>
      <c r="P41" s="7">
        <v>0</v>
      </c>
    </row>
    <row r="42" spans="1:19" ht="16" thickBot="1" x14ac:dyDescent="0.4">
      <c r="A42" s="63"/>
      <c r="B42" s="42"/>
      <c r="C42" s="2" t="s">
        <v>37</v>
      </c>
      <c r="D42" s="5">
        <f t="shared" ref="D42:P42" si="68">SUM(D39:D41)</f>
        <v>49700972</v>
      </c>
      <c r="E42" s="5">
        <f t="shared" si="68"/>
        <v>0</v>
      </c>
      <c r="F42" s="5">
        <f t="shared" si="68"/>
        <v>49700972</v>
      </c>
      <c r="G42" s="7">
        <f t="shared" si="68"/>
        <v>0</v>
      </c>
      <c r="H42" s="7">
        <f t="shared" si="68"/>
        <v>0</v>
      </c>
      <c r="I42" s="5">
        <f t="shared" si="68"/>
        <v>12652498</v>
      </c>
      <c r="J42" s="5">
        <f t="shared" si="68"/>
        <v>12652498</v>
      </c>
      <c r="K42" s="5">
        <f t="shared" si="68"/>
        <v>12652498</v>
      </c>
      <c r="L42" s="7">
        <f t="shared" si="68"/>
        <v>0</v>
      </c>
      <c r="M42" s="7">
        <f t="shared" si="68"/>
        <v>0</v>
      </c>
      <c r="N42" s="7">
        <f t="shared" si="68"/>
        <v>0</v>
      </c>
      <c r="O42" s="5">
        <f t="shared" si="68"/>
        <v>62353470</v>
      </c>
      <c r="P42" s="5">
        <f t="shared" si="68"/>
        <v>0</v>
      </c>
    </row>
    <row r="43" spans="1:19" ht="18.75" customHeight="1" thickBot="1" x14ac:dyDescent="0.4">
      <c r="A43" s="10" t="s">
        <v>67</v>
      </c>
      <c r="B43" s="11" t="s">
        <v>68</v>
      </c>
      <c r="C43" s="2" t="s">
        <v>37</v>
      </c>
      <c r="D43" s="5">
        <f t="shared" ref="D43:P43" si="69">D42</f>
        <v>49700972</v>
      </c>
      <c r="E43" s="5">
        <f t="shared" si="69"/>
        <v>0</v>
      </c>
      <c r="F43" s="5">
        <f t="shared" si="69"/>
        <v>49700972</v>
      </c>
      <c r="G43" s="5">
        <f t="shared" si="69"/>
        <v>0</v>
      </c>
      <c r="H43" s="5">
        <f t="shared" si="69"/>
        <v>0</v>
      </c>
      <c r="I43" s="5">
        <f t="shared" si="69"/>
        <v>12652498</v>
      </c>
      <c r="J43" s="5">
        <f t="shared" si="69"/>
        <v>12652498</v>
      </c>
      <c r="K43" s="5">
        <f t="shared" si="69"/>
        <v>12652498</v>
      </c>
      <c r="L43" s="5">
        <f t="shared" si="69"/>
        <v>0</v>
      </c>
      <c r="M43" s="5">
        <f t="shared" si="69"/>
        <v>0</v>
      </c>
      <c r="N43" s="5">
        <f t="shared" si="69"/>
        <v>0</v>
      </c>
      <c r="O43" s="5">
        <f t="shared" si="69"/>
        <v>62353470</v>
      </c>
      <c r="P43" s="5">
        <f t="shared" si="69"/>
        <v>0</v>
      </c>
    </row>
    <row r="44" spans="1:19" ht="31.5" thickBot="1" x14ac:dyDescent="0.4">
      <c r="A44" s="64" t="s">
        <v>38</v>
      </c>
      <c r="B44" s="64" t="s">
        <v>68</v>
      </c>
      <c r="C44" s="24" t="s">
        <v>34</v>
      </c>
      <c r="D44" s="26">
        <f>D7+D15+D39</f>
        <v>1637208480</v>
      </c>
      <c r="E44" s="28">
        <v>0</v>
      </c>
      <c r="F44" s="26">
        <f>D44</f>
        <v>1637208480</v>
      </c>
      <c r="G44" s="28">
        <v>0</v>
      </c>
      <c r="H44" s="28">
        <v>0</v>
      </c>
      <c r="I44" s="29">
        <f>J44+N44</f>
        <v>288919145</v>
      </c>
      <c r="J44" s="26">
        <f>K44</f>
        <v>172650520</v>
      </c>
      <c r="K44" s="26">
        <f>K7+K15+K39</f>
        <v>172650520</v>
      </c>
      <c r="L44" s="28">
        <v>0</v>
      </c>
      <c r="M44" s="28">
        <v>0</v>
      </c>
      <c r="N44" s="28">
        <f t="shared" ref="N44:O46" si="70">N7+N15+N39</f>
        <v>116268625</v>
      </c>
      <c r="O44" s="26">
        <f t="shared" si="70"/>
        <v>1926127625</v>
      </c>
      <c r="P44" s="28">
        <v>0</v>
      </c>
    </row>
    <row r="45" spans="1:19" ht="31.5" thickBot="1" x14ac:dyDescent="0.4">
      <c r="A45" s="65"/>
      <c r="B45" s="65"/>
      <c r="C45" s="24" t="s">
        <v>35</v>
      </c>
      <c r="D45" s="26">
        <f>D8+D16+D40</f>
        <v>116943463</v>
      </c>
      <c r="E45" s="28">
        <v>0</v>
      </c>
      <c r="F45" s="26">
        <f>D45</f>
        <v>116943463</v>
      </c>
      <c r="G45" s="28">
        <v>0</v>
      </c>
      <c r="H45" s="28">
        <v>0</v>
      </c>
      <c r="I45" s="29">
        <f>J45+N45</f>
        <v>116943463</v>
      </c>
      <c r="J45" s="26">
        <f>K45</f>
        <v>69882352</v>
      </c>
      <c r="K45" s="26">
        <f>K8+K16+K40</f>
        <v>69882352</v>
      </c>
      <c r="L45" s="28">
        <v>0</v>
      </c>
      <c r="M45" s="28">
        <v>0</v>
      </c>
      <c r="N45" s="28">
        <f t="shared" si="70"/>
        <v>47061111</v>
      </c>
      <c r="O45" s="26">
        <f t="shared" si="70"/>
        <v>233886926</v>
      </c>
      <c r="P45" s="28">
        <v>0</v>
      </c>
    </row>
    <row r="46" spans="1:19" ht="31.5" thickBot="1" x14ac:dyDescent="0.4">
      <c r="A46" s="65"/>
      <c r="B46" s="65"/>
      <c r="C46" s="24" t="s">
        <v>36</v>
      </c>
      <c r="D46" s="26">
        <f>D9+D17+D41</f>
        <v>233886926</v>
      </c>
      <c r="E46" s="28">
        <v>0</v>
      </c>
      <c r="F46" s="26">
        <f>D46</f>
        <v>233886926</v>
      </c>
      <c r="G46" s="28">
        <v>0</v>
      </c>
      <c r="H46" s="28">
        <v>0</v>
      </c>
      <c r="I46" s="29">
        <f>J46+N46</f>
        <v>100237255</v>
      </c>
      <c r="J46" s="26">
        <f>K46</f>
        <v>59899161</v>
      </c>
      <c r="K46" s="26">
        <f>K9+K17+K41</f>
        <v>59899161</v>
      </c>
      <c r="L46" s="28">
        <v>0</v>
      </c>
      <c r="M46" s="28">
        <v>0</v>
      </c>
      <c r="N46" s="28">
        <f t="shared" si="70"/>
        <v>40338094</v>
      </c>
      <c r="O46" s="26">
        <f t="shared" si="70"/>
        <v>334124181</v>
      </c>
      <c r="P46" s="28">
        <v>0</v>
      </c>
    </row>
    <row r="47" spans="1:19" ht="16" thickBot="1" x14ac:dyDescent="0.4">
      <c r="A47" s="66"/>
      <c r="B47" s="67"/>
      <c r="C47" s="25" t="s">
        <v>37</v>
      </c>
      <c r="D47" s="27">
        <f t="shared" ref="D47:P47" si="71">SUM(D44:D46)</f>
        <v>1988038869</v>
      </c>
      <c r="E47" s="27">
        <f t="shared" si="71"/>
        <v>0</v>
      </c>
      <c r="F47" s="27">
        <f t="shared" si="71"/>
        <v>1988038869</v>
      </c>
      <c r="G47" s="27">
        <f t="shared" si="71"/>
        <v>0</v>
      </c>
      <c r="H47" s="27">
        <f t="shared" si="71"/>
        <v>0</v>
      </c>
      <c r="I47" s="30">
        <f t="shared" si="71"/>
        <v>506099863</v>
      </c>
      <c r="J47" s="27">
        <f t="shared" si="71"/>
        <v>302432033</v>
      </c>
      <c r="K47" s="27">
        <f t="shared" si="71"/>
        <v>302432033</v>
      </c>
      <c r="L47" s="27">
        <f t="shared" si="71"/>
        <v>0</v>
      </c>
      <c r="M47" s="27">
        <f t="shared" si="71"/>
        <v>0</v>
      </c>
      <c r="N47" s="27">
        <f t="shared" si="71"/>
        <v>203667830</v>
      </c>
      <c r="O47" s="30">
        <f t="shared" si="71"/>
        <v>2494138732</v>
      </c>
      <c r="P47" s="27">
        <f t="shared" si="71"/>
        <v>0</v>
      </c>
    </row>
  </sheetData>
  <mergeCells count="120">
    <mergeCell ref="B3:B6"/>
    <mergeCell ref="A7:A10"/>
    <mergeCell ref="A11:A14"/>
    <mergeCell ref="A39:A42"/>
    <mergeCell ref="A44:A47"/>
    <mergeCell ref="B44:B47"/>
    <mergeCell ref="B7:B10"/>
    <mergeCell ref="A15:A18"/>
    <mergeCell ref="B15:B18"/>
    <mergeCell ref="A19:A22"/>
    <mergeCell ref="B19:B22"/>
    <mergeCell ref="B39:B42"/>
    <mergeCell ref="B11:B14"/>
    <mergeCell ref="C11:C14"/>
    <mergeCell ref="D11:D14"/>
    <mergeCell ref="E11:E14"/>
    <mergeCell ref="F11:F14"/>
    <mergeCell ref="G11:G14"/>
    <mergeCell ref="C2:C6"/>
    <mergeCell ref="D2:H2"/>
    <mergeCell ref="J2:M2"/>
    <mergeCell ref="D3:D4"/>
    <mergeCell ref="L3:L4"/>
    <mergeCell ref="I3:I4"/>
    <mergeCell ref="J3:J4"/>
    <mergeCell ref="M3:M4"/>
    <mergeCell ref="O2:O4"/>
    <mergeCell ref="P2:P4"/>
    <mergeCell ref="E3:E4"/>
    <mergeCell ref="F3:F4"/>
    <mergeCell ref="G3:G4"/>
    <mergeCell ref="H3:H4"/>
    <mergeCell ref="N11:N14"/>
    <mergeCell ref="O11:O14"/>
    <mergeCell ref="P11:P14"/>
    <mergeCell ref="H11:H14"/>
    <mergeCell ref="I11:I14"/>
    <mergeCell ref="J11:J14"/>
    <mergeCell ref="K11:K14"/>
    <mergeCell ref="L11:L14"/>
    <mergeCell ref="M11:M14"/>
    <mergeCell ref="N2:N4"/>
    <mergeCell ref="N19:N22"/>
    <mergeCell ref="O19:O22"/>
    <mergeCell ref="P19:P22"/>
    <mergeCell ref="A27:A30"/>
    <mergeCell ref="B27:B30"/>
    <mergeCell ref="C27:C30"/>
    <mergeCell ref="D27:D30"/>
    <mergeCell ref="E27:E30"/>
    <mergeCell ref="F27:F30"/>
    <mergeCell ref="G27:G30"/>
    <mergeCell ref="H27:H30"/>
    <mergeCell ref="I27:I30"/>
    <mergeCell ref="J27:J30"/>
    <mergeCell ref="K27:K30"/>
    <mergeCell ref="L27:L30"/>
    <mergeCell ref="H19:H22"/>
    <mergeCell ref="I19:I22"/>
    <mergeCell ref="J19:J22"/>
    <mergeCell ref="K19:K22"/>
    <mergeCell ref="L19:L22"/>
    <mergeCell ref="C19:C22"/>
    <mergeCell ref="D19:D22"/>
    <mergeCell ref="E19:E22"/>
    <mergeCell ref="F19:F22"/>
    <mergeCell ref="F23:F26"/>
    <mergeCell ref="G23:G26"/>
    <mergeCell ref="H23:H26"/>
    <mergeCell ref="I23:I26"/>
    <mergeCell ref="J23:J26"/>
    <mergeCell ref="K23:K26"/>
    <mergeCell ref="L23:L26"/>
    <mergeCell ref="M19:M22"/>
    <mergeCell ref="G19:G22"/>
    <mergeCell ref="M23:M26"/>
    <mergeCell ref="N23:N26"/>
    <mergeCell ref="O23:O26"/>
    <mergeCell ref="P23:P26"/>
    <mergeCell ref="A31:A34"/>
    <mergeCell ref="B31:B34"/>
    <mergeCell ref="C31:C34"/>
    <mergeCell ref="D31:D34"/>
    <mergeCell ref="E31:E34"/>
    <mergeCell ref="F31:F34"/>
    <mergeCell ref="G31:G34"/>
    <mergeCell ref="H31:H34"/>
    <mergeCell ref="I31:I34"/>
    <mergeCell ref="J31:J34"/>
    <mergeCell ref="K31:K34"/>
    <mergeCell ref="L31:L34"/>
    <mergeCell ref="M27:M30"/>
    <mergeCell ref="N27:N30"/>
    <mergeCell ref="O27:O30"/>
    <mergeCell ref="P27:P30"/>
    <mergeCell ref="A23:A26"/>
    <mergeCell ref="B23:B26"/>
    <mergeCell ref="C23:C26"/>
    <mergeCell ref="D23:D26"/>
    <mergeCell ref="E23:E26"/>
    <mergeCell ref="M35:M38"/>
    <mergeCell ref="N35:N38"/>
    <mergeCell ref="O35:O38"/>
    <mergeCell ref="P35:P38"/>
    <mergeCell ref="M31:M34"/>
    <mergeCell ref="N31:N34"/>
    <mergeCell ref="O31:O34"/>
    <mergeCell ref="P31:P34"/>
    <mergeCell ref="A35:A38"/>
    <mergeCell ref="B35:B38"/>
    <mergeCell ref="C35:C38"/>
    <mergeCell ref="D35:D38"/>
    <mergeCell ref="E35:E38"/>
    <mergeCell ref="F35:F38"/>
    <mergeCell ref="G35:G38"/>
    <mergeCell ref="H35:H38"/>
    <mergeCell ref="I35:I38"/>
    <mergeCell ref="J35:J38"/>
    <mergeCell ref="K35:K38"/>
    <mergeCell ref="L35:L3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CA0293-4851-4913-B91A-A06BD44D4682}">
  <dimension ref="A1:F18"/>
  <sheetViews>
    <sheetView zoomScale="85" zoomScaleNormal="85" workbookViewId="0">
      <selection activeCell="F4" sqref="F4:F8"/>
    </sheetView>
  </sheetViews>
  <sheetFormatPr defaultRowHeight="14.5" x14ac:dyDescent="0.35"/>
  <cols>
    <col min="1" max="1" width="17.81640625" customWidth="1"/>
    <col min="2" max="2" width="10.1796875" customWidth="1"/>
    <col min="3" max="3" width="15" bestFit="1" customWidth="1"/>
    <col min="4" max="4" width="11.7265625" customWidth="1"/>
    <col min="5" max="5" width="15.1796875" customWidth="1"/>
    <col min="6" max="6" width="23.1796875" customWidth="1"/>
  </cols>
  <sheetData>
    <row r="1" spans="1:6" ht="38.5" customHeight="1" thickBot="1" x14ac:dyDescent="0.4">
      <c r="A1" s="68" t="s">
        <v>71</v>
      </c>
      <c r="B1" s="68"/>
      <c r="C1" s="68"/>
      <c r="D1" s="68"/>
      <c r="E1" s="68"/>
      <c r="F1" s="68"/>
    </row>
    <row r="2" spans="1:6" ht="46.5" x14ac:dyDescent="0.35">
      <c r="A2" s="13" t="s">
        <v>0</v>
      </c>
      <c r="B2" s="33" t="s">
        <v>39</v>
      </c>
      <c r="C2" s="33" t="s">
        <v>40</v>
      </c>
      <c r="D2" s="33" t="s">
        <v>2</v>
      </c>
      <c r="E2" s="33" t="s">
        <v>41</v>
      </c>
      <c r="F2" s="51" t="s">
        <v>43</v>
      </c>
    </row>
    <row r="3" spans="1:6" ht="16" thickBot="1" x14ac:dyDescent="0.4">
      <c r="A3" s="34" t="s">
        <v>1</v>
      </c>
      <c r="B3" s="19" t="s">
        <v>1</v>
      </c>
      <c r="C3" s="19" t="s">
        <v>1</v>
      </c>
      <c r="D3" s="19" t="s">
        <v>1</v>
      </c>
      <c r="E3" s="19" t="s">
        <v>42</v>
      </c>
      <c r="F3" s="57"/>
    </row>
    <row r="4" spans="1:6" ht="16" thickBot="1" x14ac:dyDescent="0.4">
      <c r="A4" s="3" t="s">
        <v>52</v>
      </c>
      <c r="B4" s="4" t="s">
        <v>64</v>
      </c>
      <c r="C4" s="4" t="s">
        <v>54</v>
      </c>
      <c r="D4" s="72" t="s">
        <v>62</v>
      </c>
      <c r="E4" s="9" t="s">
        <v>55</v>
      </c>
      <c r="F4" s="7">
        <v>118005000</v>
      </c>
    </row>
    <row r="5" spans="1:6" ht="25.5" customHeight="1" thickBot="1" x14ac:dyDescent="0.4">
      <c r="A5" s="3" t="s">
        <v>52</v>
      </c>
      <c r="B5" s="4" t="s">
        <v>64</v>
      </c>
      <c r="C5" s="4" t="s">
        <v>54</v>
      </c>
      <c r="D5" s="73"/>
      <c r="E5" s="9" t="s">
        <v>56</v>
      </c>
      <c r="F5" s="7">
        <v>258010000</v>
      </c>
    </row>
    <row r="6" spans="1:6" ht="27" customHeight="1" thickBot="1" x14ac:dyDescent="0.4">
      <c r="A6" s="3" t="s">
        <v>52</v>
      </c>
      <c r="B6" s="4" t="s">
        <v>64</v>
      </c>
      <c r="C6" s="4" t="s">
        <v>54</v>
      </c>
      <c r="D6" s="73"/>
      <c r="E6" s="9" t="s">
        <v>57</v>
      </c>
      <c r="F6" s="7">
        <v>258010000</v>
      </c>
    </row>
    <row r="7" spans="1:6" ht="26.25" customHeight="1" thickBot="1" x14ac:dyDescent="0.4">
      <c r="A7" s="3" t="s">
        <v>52</v>
      </c>
      <c r="B7" s="4" t="s">
        <v>64</v>
      </c>
      <c r="C7" s="4" t="s">
        <v>54</v>
      </c>
      <c r="D7" s="73"/>
      <c r="E7" s="9" t="s">
        <v>58</v>
      </c>
      <c r="F7" s="7">
        <v>108010000</v>
      </c>
    </row>
    <row r="8" spans="1:6" ht="22.5" customHeight="1" thickBot="1" x14ac:dyDescent="0.4">
      <c r="A8" s="3" t="s">
        <v>52</v>
      </c>
      <c r="B8" s="4" t="s">
        <v>64</v>
      </c>
      <c r="C8" s="4" t="s">
        <v>54</v>
      </c>
      <c r="D8" s="78"/>
      <c r="E8" s="9" t="s">
        <v>59</v>
      </c>
      <c r="F8" s="7">
        <v>58003869</v>
      </c>
    </row>
    <row r="9" spans="1:6" ht="16" customHeight="1" x14ac:dyDescent="0.35">
      <c r="A9" s="72" t="s">
        <v>53</v>
      </c>
      <c r="B9" s="72" t="s">
        <v>64</v>
      </c>
      <c r="C9" s="74" t="s">
        <v>47</v>
      </c>
      <c r="D9" s="72" t="s">
        <v>63</v>
      </c>
      <c r="E9" s="76" t="s">
        <v>65</v>
      </c>
      <c r="F9" s="37">
        <v>410299028</v>
      </c>
    </row>
    <row r="10" spans="1:6" ht="15" thickBot="1" x14ac:dyDescent="0.4">
      <c r="A10" s="73"/>
      <c r="B10" s="73"/>
      <c r="C10" s="75"/>
      <c r="D10" s="73"/>
      <c r="E10" s="77"/>
      <c r="F10" s="47"/>
    </row>
    <row r="11" spans="1:6" ht="30.75" customHeight="1" thickBot="1" x14ac:dyDescent="0.4">
      <c r="A11" s="73"/>
      <c r="B11" s="73"/>
      <c r="C11" s="4" t="s">
        <v>48</v>
      </c>
      <c r="D11" s="73"/>
      <c r="E11" s="76" t="s">
        <v>65</v>
      </c>
      <c r="F11" s="7">
        <v>378000000</v>
      </c>
    </row>
    <row r="12" spans="1:6" ht="30.75" customHeight="1" thickBot="1" x14ac:dyDescent="0.4">
      <c r="A12" s="73"/>
      <c r="B12" s="73"/>
      <c r="C12" s="4" t="s">
        <v>49</v>
      </c>
      <c r="D12" s="73"/>
      <c r="E12" s="77"/>
      <c r="F12" s="7">
        <v>260000000</v>
      </c>
    </row>
    <row r="13" spans="1:6" ht="16" thickBot="1" x14ac:dyDescent="0.4">
      <c r="A13" s="73"/>
      <c r="B13" s="73"/>
      <c r="C13" s="4" t="s">
        <v>50</v>
      </c>
      <c r="D13" s="73"/>
      <c r="E13" s="76" t="s">
        <v>65</v>
      </c>
      <c r="F13" s="7">
        <v>40000000</v>
      </c>
    </row>
    <row r="14" spans="1:6" ht="16" thickBot="1" x14ac:dyDescent="0.4">
      <c r="A14" s="73"/>
      <c r="B14" s="73"/>
      <c r="C14" s="31" t="s">
        <v>51</v>
      </c>
      <c r="D14" s="78"/>
      <c r="E14" s="77"/>
      <c r="F14" s="32">
        <v>50000000</v>
      </c>
    </row>
    <row r="15" spans="1:6" ht="16" thickBot="1" x14ac:dyDescent="0.4">
      <c r="A15" s="69" t="s">
        <v>69</v>
      </c>
      <c r="B15" s="69" t="s">
        <v>68</v>
      </c>
      <c r="C15" s="69" t="s">
        <v>67</v>
      </c>
      <c r="D15" s="69" t="s">
        <v>68</v>
      </c>
      <c r="E15" s="35">
        <v>179</v>
      </c>
      <c r="F15" s="7">
        <v>3976077</v>
      </c>
    </row>
    <row r="16" spans="1:6" ht="16" thickBot="1" x14ac:dyDescent="0.4">
      <c r="A16" s="70"/>
      <c r="B16" s="70"/>
      <c r="C16" s="70"/>
      <c r="D16" s="70"/>
      <c r="E16" s="12">
        <v>180</v>
      </c>
      <c r="F16" s="7">
        <v>36124895</v>
      </c>
    </row>
    <row r="17" spans="1:6" ht="16" thickBot="1" x14ac:dyDescent="0.4">
      <c r="A17" s="70"/>
      <c r="B17" s="70"/>
      <c r="C17" s="70"/>
      <c r="D17" s="70"/>
      <c r="E17" s="12">
        <v>181</v>
      </c>
      <c r="F17" s="7">
        <v>400000</v>
      </c>
    </row>
    <row r="18" spans="1:6" ht="16" thickBot="1" x14ac:dyDescent="0.4">
      <c r="A18" s="71"/>
      <c r="B18" s="71"/>
      <c r="C18" s="71"/>
      <c r="D18" s="71"/>
      <c r="E18" s="12">
        <v>182</v>
      </c>
      <c r="F18" s="7">
        <v>9200000</v>
      </c>
    </row>
  </sheetData>
  <mergeCells count="15">
    <mergeCell ref="A1:F1"/>
    <mergeCell ref="A15:A18"/>
    <mergeCell ref="B15:B18"/>
    <mergeCell ref="C15:C18"/>
    <mergeCell ref="D15:D18"/>
    <mergeCell ref="F2:F3"/>
    <mergeCell ref="A9:A14"/>
    <mergeCell ref="B9:B14"/>
    <mergeCell ref="C9:C10"/>
    <mergeCell ref="E9:E10"/>
    <mergeCell ref="F9:F10"/>
    <mergeCell ref="E11:E12"/>
    <mergeCell ref="E13:E14"/>
    <mergeCell ref="D9:D14"/>
    <mergeCell ref="D4:D8"/>
  </mergeCells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Indykatywna tabela finansowa</vt:lpstr>
      <vt:lpstr>CP, cele szczeg i zakres interw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Szerszeń Małgorzata</dc:creator>
  <cp:lastModifiedBy>Rudalska Aneta</cp:lastModifiedBy>
  <dcterms:created xsi:type="dcterms:W3CDTF">2015-06-05T18:19:34Z</dcterms:created>
  <dcterms:modified xsi:type="dcterms:W3CDTF">2023-11-08T08:00:55Z</dcterms:modified>
</cp:coreProperties>
</file>